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tabRatio="378" activeTab="0"/>
  </bookViews>
  <sheets>
    <sheet name="топ-50" sheetId="1" r:id="rId1"/>
  </sheets>
  <definedNames/>
  <calcPr fullCalcOnLoad="1"/>
</workbook>
</file>

<file path=xl/sharedStrings.xml><?xml version="1.0" encoding="utf-8"?>
<sst xmlns="http://schemas.openxmlformats.org/spreadsheetml/2006/main" count="450" uniqueCount="298">
  <si>
    <t>изменено состояние (был запланирован)</t>
  </si>
  <si>
    <t>дата завершения изменена (было 2011)</t>
  </si>
  <si>
    <t>Березники</t>
  </si>
  <si>
    <t>Карабаш</t>
  </si>
  <si>
    <t>Полевской</t>
  </si>
  <si>
    <t>Южноуральск</t>
  </si>
  <si>
    <t>Удмуртия</t>
  </si>
  <si>
    <t>Салават</t>
  </si>
  <si>
    <t>Свердловская область</t>
  </si>
  <si>
    <t>Уфа</t>
  </si>
  <si>
    <t>изменена сущность проекта: вместо строительства одного энергоблока можностью 800 МВт - строительство двух по 410 МВт</t>
  </si>
  <si>
    <t>завершение проекта изменено (было 2013)</t>
  </si>
  <si>
    <t>сумма блоков 2 и 3 около 1207,8 мдн долл</t>
  </si>
  <si>
    <t>реализуется по плану</t>
  </si>
  <si>
    <t>проектируется</t>
  </si>
  <si>
    <t>изменено состояние на "реализуется"</t>
  </si>
  <si>
    <t>стоимость первой очереди - 100 млн долл, второй - 200 млн долл</t>
  </si>
  <si>
    <t>проект был заморожен в кризис, сейчас снова началась реализация; сумма инвестиций изменена (было 792,8); уже вложено 325,9 млн долл</t>
  </si>
  <si>
    <t>Каменск-Уральский</t>
  </si>
  <si>
    <t>проект активно реализуется</t>
  </si>
  <si>
    <t>Изменена сумма инвестиций (было 500 млн долл), изменена дата завершения проекта (было 2013).</t>
  </si>
  <si>
    <t>сумма инвестиций изменена (было 748,23 млн долл)</t>
  </si>
  <si>
    <t>Сумма инвестиций инменена (было 695,6 млн долл), дата завершения проекта изменена (был 2013 г.)</t>
  </si>
  <si>
    <t>Краснокамск</t>
  </si>
  <si>
    <t>Стерлитамак</t>
  </si>
  <si>
    <t>Челябинск</t>
  </si>
  <si>
    <t>Ижевск</t>
  </si>
  <si>
    <t xml:space="preserve">Росэнергоатом       </t>
  </si>
  <si>
    <t>Чайковский</t>
  </si>
  <si>
    <t>Лесная, деревообрабатывающая и целлюлозно-бумажная промышленность</t>
  </si>
  <si>
    <t>Нефтяная и нефтегазовая промышленность</t>
  </si>
  <si>
    <t>новый</t>
  </si>
  <si>
    <t>старый</t>
  </si>
  <si>
    <t>Тюменская область</t>
  </si>
  <si>
    <t>изменена дата окончания проекта (была неизвестна)</t>
  </si>
  <si>
    <t>Планы: к августу 2012 года составить проектно-сметную документацию, затем начать подготовительные работы, а строительство начать весной 2013 года. Первую очередь планируют сдать в 2014 году</t>
  </si>
  <si>
    <t>Чусовой</t>
  </si>
  <si>
    <t>Тобольск</t>
  </si>
  <si>
    <t>Пермь</t>
  </si>
  <si>
    <t>Заречный</t>
  </si>
  <si>
    <t>Серов</t>
  </si>
  <si>
    <t>Машиностроение</t>
  </si>
  <si>
    <t>Транспорт и инфраструктура</t>
  </si>
  <si>
    <t>Электроэнергетика</t>
  </si>
  <si>
    <t>Челябинская область</t>
  </si>
  <si>
    <t>Троицк</t>
  </si>
  <si>
    <t>Тюмень</t>
  </si>
  <si>
    <t>Верхняя Пышма</t>
  </si>
  <si>
    <t>из них 107,7 млн долл Новатэк - в 2011</t>
  </si>
  <si>
    <t>Башкортостан</t>
  </si>
  <si>
    <t>ЯНАО</t>
  </si>
  <si>
    <t>ХМАО</t>
  </si>
  <si>
    <t>Наименование проекта</t>
  </si>
  <si>
    <t>Отрасль, в которой реализуется проект</t>
  </si>
  <si>
    <t>Регион</t>
  </si>
  <si>
    <t>изменена сумма инвестиций (данные были закрыты)</t>
  </si>
  <si>
    <t>Салехард</t>
  </si>
  <si>
    <t>Екатеринбург</t>
  </si>
  <si>
    <t>Пермский край</t>
  </si>
  <si>
    <t>I этап предусматривает увеличение мощности производства ПВХ  не менее 350-370 тыс. тн в год за счет реконструкции и нового строительства действующего производства винилхлорида (ВХМ) и строительства новой установки   поливинилхлорида (ПВХ) на свободных производственных  площадках ОАО « Каустик» с сохранением действующих производствВХМ, ПВХ.
II этап с увеличением мощности производства ПВХ  не менее 600 тыс. тн в год предусматривает:
- строительство нового производства ВХМ мощностью 235 тыс. тонн в год;
- строительство новой стадии очистки жидких и газовых выбросов;
- строительство нового производства ПВХ мощностью 230 тыс. тонн в год;
- конверсия действующего производства хлора и каустика с заменой устаревшего диафрагменного производства на мембранное мощностью по хлору 320 тыс. тонн в год;
- создание инфраструктуры для новых производств.</t>
  </si>
  <si>
    <t>Проектно-изыскательские работы</t>
  </si>
  <si>
    <t>Ведутся проектно-изыскательские работы, приобретается оборудование</t>
  </si>
  <si>
    <t>Уже вложено 40,102 млн долл. 30% - средства инвесторов, 
70% - заемные средства.</t>
  </si>
  <si>
    <t>год завершения изменен на 2013 (было 2012)</t>
  </si>
  <si>
    <t>Новоуральск</t>
  </si>
  <si>
    <t>Химическая и нефтехимическая промышленность</t>
  </si>
  <si>
    <t>подготовлен проект</t>
  </si>
  <si>
    <t>Новатэк, Total (Франция)</t>
  </si>
  <si>
    <t>Населенный пункт</t>
  </si>
  <si>
    <t>Длительность</t>
  </si>
  <si>
    <t>Реконструкция производства</t>
  </si>
  <si>
    <t>Стоимость изменилась была 1 млрд долл</t>
  </si>
  <si>
    <t>СМ проект 447
Раньше объявлял сам завод, теперь ОМК (который раньше этот завод продал)</t>
  </si>
  <si>
    <t>Проводятся тестовые запуски, на проектную мощность выйдет к началу 2014</t>
  </si>
  <si>
    <t>2012 В рамках проекта «Строительство НовоБерезниковской ТЭЦ/Реконструкция Березниковской ТЭЦ-2» были выполнены следующие работы: 
- демонтаж конструкций здания ХВО высотой 24 м, размерами в плане 96х35 м (сборные железобетонные конструкции на металлокаркасе с толщиной профиля до 30мм);
- демонтаж 14-ти очистных баков здания ХВО высотой до 15 м, диаметром до 12 м с толщиной стенки до 20 мм;
- демонтаж силовых железобетонных полов общей площадью 3 500 м2 толщиной 600 мм с применением кинетического молота FRACTUM 200;
- демонтаж фундаментов котельной, дымовой трубы и прочих</t>
  </si>
  <si>
    <t>В 2013 должно начаться стриотельство</t>
  </si>
  <si>
    <t>завершен июл 13</t>
  </si>
  <si>
    <t>Изменена сумма (была 1 600), год завершения (был 17)</t>
  </si>
  <si>
    <t>год изменен на 2016</t>
  </si>
  <si>
    <t>В январе будет завершен</t>
  </si>
  <si>
    <t>Увеличение производственных мощностей по изготовлению монтажных узлов</t>
  </si>
  <si>
    <t>2 этап - еще 150 км</t>
  </si>
  <si>
    <t>начато строительство</t>
  </si>
  <si>
    <t>Добрянка</t>
  </si>
  <si>
    <t>Верхний Тагил</t>
  </si>
  <si>
    <t>Приобретается оборудование, состояние измененно с запланирвоанного на реализуется</t>
  </si>
  <si>
    <t>статуст измеен с запланированного</t>
  </si>
  <si>
    <t>сумма, руб.</t>
  </si>
  <si>
    <t>1. Освоение серийного изготовления агрегатов ракетного двигателя РД-191.                                        2. Планируемые объемы производства: 40-60 комплектов в год. 
3. Подпроекты: 
- "Реконструкция и  техническое перевооружение производства для серийного изготовления агрегатов двигателя РД-191" (2011-2015 гг., 45 181,82 тыс. долл.);
- "Реконструкция и техническое перевооружение механообрабатывающего и литейного производств" (2014-2015 гг., 44 530,3 тыс. долл.);
- "Реконструкция и техническое перевооружение механосборочного и гальванического производств" (2014-2017 гг., 209 093,94 тыс. долл).
4. Обеспечивается рост добавленной стоимости продукта.
5. На новых площадях организуется 4 новых цеха общей проектной численностью 1524 человек, в т.ч. 629 основных рабочих.
6. Др. количественные показатели и качественные результаты:                                                                             - приобретение 301 единиц оборудования, в т.ч. 159 единиц технологического и 70 дорогостоящего и импортного;                                                                                                                       - сокращение трудоемкости изготовление одного комплекта закрепленной номенклатуры деталей и сборочных единиц двигателя РД-191 на 9 272,0 нормо-часов (общее сокращение трудоемкости - 23%);                                                                                                                                                                     - обеспечение технической возможности организации сборки полноразмерного двигателя РД-191.                                                                                                                                                                                                   7. Мотивация реализации проекта: замена продукта, находящегося на заключительной стадии жизненного цикла, новым продуктом с улучшенными характеристиками.</t>
  </si>
  <si>
    <t xml:space="preserve">Комплексная реконструкция трубопрокатного производства с установкой непрерывного стана.      Увеличение выпуска бесшовных труб на 57% после выхода на проектную мощность, предусматривающий рост добавленной стоимости.                                                     Проект состоит из 3 этапов:         - установка непрерывного стана (окончание 2 квартал 2014г);                  -   строительство нового участка по термообработке труб (2014-2015);                                                  -  реконструкция линий отделок труб (2012-2015).   </t>
  </si>
  <si>
    <t>В стадии завершения первый этап реконструкциии, который включает в себя: установка непрерывного стана и строительство вспомогательных объектов комплекса (водоподготовка, реконструкция объектов электрообеспечения и т.п.).                                 По огранизации нового участка термообработке труб работ и заключеных контактов нет. Реконструкция линий отделок труб: заклчен контракт на поставку 2-х трубонарезных станков.</t>
  </si>
  <si>
    <t>Русская медная компания</t>
  </si>
  <si>
    <t>Серовская ГРЭС затратила 3 млрд 106 млн руб. на строительство проектных объектов,</t>
  </si>
  <si>
    <t>Антипинский нефтеперерабатывающий завод</t>
  </si>
  <si>
    <t>65,5 млрд. руб</t>
  </si>
  <si>
    <t>Проект предусматривает строительство 1-й очереди Няганской ГРЭС на базе трех парогазовых конденсационных энергоблоков мощностью 418 МВт каждый. Создание 139 рабочих мест.</t>
  </si>
  <si>
    <t>Проект предполагает строительство нового рудника с двумя шахтными стволами диаметром 8 м и мощностью 11 млн тонн руды в год. Калийная руда, добытая на Усть-Яйве, будет перерабатываться на фабрике рудоуправления Березники-3. Для переработки всей руды с Усть-Яйвы мощности фабрики Березники-3 планируется увеличить с 2,2 до 2,8 млн тонн в год. Проект позволит заменить выбывающие запасы рудника Березники-2, которые будут полностью исчерпаны в 2025 году. На фабрику Березники-2 будет переориентирована доставка руды, осуществляемая в настоящее время с рудника Березники-4 на фабрику Березники-3.
Самый эффективный проект по строительству новых мощностей в мировой калийной отрасли – капитальные затраты менее $600 за тонну дополнительной мощности, что более чем в два раза ниже средней стоимости Greenfield-проекта в отрасли. Проектная мощность нового рудника — 2,8 млн тонн, производство будет запущено в 2020 году.</t>
  </si>
  <si>
    <t>обеспечение выдачи мощности БАЭС-3</t>
  </si>
  <si>
    <t>повышение  надежности и устойчивости энергосистемы Урала и уменьшение её зависимости от конъюнктуры рынка органического топлива, т.е. увеличит энергобезопасность области;
технологическое освоение замкнутого топливного цикла;
замещение выведенных из эксплуатации энергоблоков №3 Белоярской АЭС</t>
  </si>
  <si>
    <t>покрытие дефицита энегоснабжения Серово-Богословского энергоузла;
модернизация технологического оборудования;
улучшение экологической обстановки;</t>
  </si>
  <si>
    <t>Строительство Ново-Березниковской ТЭЦ</t>
  </si>
  <si>
    <t xml:space="preserve">Целью проекта является строительство современной, парогазовой ТЭЦ на площадке существующей Нижнетуринской ГРЭС для:
•  выполнения обязательств ОАО «ТГК-9» по Договору предоставления мощности на оптовый рынок (ДПМ) в размере 460 МВт.
•  повышения эффективности производства и значительного снижения себестоимости электрической и тепловой  энергии.
•  создания возможностей для развития территории городов Нижняя Тура и Лесной
ТЭЦ предназначается для покрытия тепловых нагрузок (в горячей воде) городов Нижняя Тура и Лесной. После реконструкции существующая часть НТГРЭС выводится из работы.
</t>
  </si>
  <si>
    <t xml:space="preserve">Освоение производства электропоезда типа Desiro </t>
  </si>
  <si>
    <t>Новые рабочие места</t>
  </si>
  <si>
    <t>Примечание1</t>
  </si>
  <si>
    <t>Примечание2</t>
  </si>
  <si>
    <t>старый/новый</t>
  </si>
  <si>
    <t>Черная металлургия</t>
  </si>
  <si>
    <t>Цветная металлургия</t>
  </si>
  <si>
    <t xml:space="preserve">Описание проекта и его результатов </t>
  </si>
  <si>
    <t>Атомная промышленность</t>
  </si>
  <si>
    <t>Swiss Krono Group (Швейцария)</t>
  </si>
  <si>
    <t>Нижневартовский р-н, пгт Излучинск</t>
  </si>
  <si>
    <t>Преобразование солнечной энергии в электрическую энергию, выдача электроэнергии в сеть для продажи на оптовом рынке энергии и мощности</t>
  </si>
  <si>
    <t>Энергоблок № 4 Белоярской АЭС — реактора БН-800 (880 МВт установленной мощности)</t>
  </si>
  <si>
    <t>Реконструкция Ижевской ТЭЦ-1</t>
  </si>
  <si>
    <t>Модернизация разделительного производства</t>
  </si>
  <si>
    <t xml:space="preserve">Техническое перевооружение объектов энергетического хозяйства и ИТ-инфраструктуры. Создание центра комплексной обработки емкостей и установка и опытно-промышленная эксплуатация накопителей электроэнергии на основе литий-ионных аккумуляторов </t>
  </si>
  <si>
    <t>Освоение Каранского месторождения известняка</t>
  </si>
  <si>
    <t>Нижняя Тура</t>
  </si>
  <si>
    <t>Выдача мощности БАЭС-2</t>
  </si>
  <si>
    <t>Строительство ВЛ 220-500 кВ и ПС 500 кВ Исеть, повышение энергобезопасности Свердловской области</t>
  </si>
  <si>
    <t>Уралкалий</t>
  </si>
  <si>
    <t>Увеличение пропускной способности участка Тобольск–Сургут–Коротчаево</t>
  </si>
  <si>
    <t xml:space="preserve">Обновление и модернизация тягового подвижного состава </t>
  </si>
  <si>
    <t>Мощность 1,095 млн тонн вакуумного газойля в год</t>
  </si>
  <si>
    <t>Корпорация Развития</t>
  </si>
  <si>
    <t xml:space="preserve">Электросетевая компания «Урал Промышленный – Урал Полярный» </t>
  </si>
  <si>
    <t>Строительство ПС-220 кВ Салехард с питающей ВЛ-220 кВ Надым — Салехард</t>
  </si>
  <si>
    <t xml:space="preserve">Уральские локомотивы (СП Группы Синара и концерна «Сименс АГ» Германия )   </t>
  </si>
  <si>
    <t>В 2014-м планируется выпустить и сертифицировать первые «Ласточки», в 2015-м — начать поставки РЖД. На проектную мощность в 250 вагонов в год завод выйдет в 2017-м</t>
  </si>
  <si>
    <t>Освоение серийного изготовления агрегатов ракетного двигателя РД-191. Планируемые объемы производства: 40-60 комплектов в год</t>
  </si>
  <si>
    <t>пос.  Белоярский</t>
  </si>
  <si>
    <t>Увеличение производственных мощностей по производству отводов гнутых токами высокой частоты</t>
  </si>
  <si>
    <t>Комплексная реконструкция трубопрокатного производства с установкой непрерывного стана</t>
  </si>
  <si>
    <t>Увеличение выпуска бесшовных труб на 57% после выхода на проектную мощность</t>
  </si>
  <si>
    <t>Варненский р-н</t>
  </si>
  <si>
    <t>Планируется переработка руды на уровне 18 млн тонн в год. За период эксплуатации планируется добыть 391.315 тыс. тонн руды</t>
  </si>
  <si>
    <t>Сосновский р-н</t>
  </si>
  <si>
    <t>Планируется переработка руды на уровне 28 млн тонн руды в год.  За период эксплуатации планируется добыть 491 млн тонн руды</t>
  </si>
  <si>
    <t>Проектная мощность — 550 тыс. тонн продукции в год. Реализация проекта позволит увеличить долю дивизиона черной металлургии УГМК в общем объеме выручки холдинга с 7 — 8% до 12 — 13%</t>
  </si>
  <si>
    <t>Увеличит совокупную годовую мощность по переработке ШФЛУ с 3,8 до 6,6 млн т в год</t>
  </si>
  <si>
    <t xml:space="preserve">Мощность каждого блока не менее 400 МВт </t>
  </si>
  <si>
    <t>Ввод новых мощностей позволит заменить выбывающие мощности и покрыть  дефицит электрической мощности в Южно-Уральском регионе</t>
  </si>
  <si>
    <t>Ввод новых мощностей позволит заменить выработавшее парковый ресурс существующее оборудование и покрыть  дефицит электрической мощности в Серово-Богословском энергоузле</t>
  </si>
  <si>
    <t>Комплекс по производству полипропилена</t>
  </si>
  <si>
    <t>Комплекс состоит из двух установок: производства пропилена мощностью 510 тыс. тонн в год методом дегидрирования пропана и производства полипропилена мощностью 500 тыс. тонн в год</t>
  </si>
  <si>
    <t>1-й пусковой комплекс III очереди</t>
  </si>
  <si>
    <t>Установка по нефтепереработке мощностью 3,7 млн тонн в год, которая увеличит мощность завода по переработке сырой нефти до 7,5 млн тонн в год</t>
  </si>
  <si>
    <t>Универсальный рельсобалочный стан</t>
  </si>
  <si>
    <t>Мощность стана составляет до 1,1 млн тонн готовой продукции в год</t>
  </si>
  <si>
    <t>Полная установленная мощность производственного комплекса достигнет 166 тыс. т алюминиевых полуфабрикатов в год</t>
  </si>
  <si>
    <t>Прокатный комплекс</t>
  </si>
  <si>
    <t>Введение нового энергоблока позволит ликвидировать дефицит генерации в Нижневартовском районе</t>
  </si>
  <si>
    <t>В результате Пермская ГРЭС увеличит установленную мощность до 3 200 МВт и войдёт в число пяти крупнейших теплоэлектростанций России</t>
  </si>
  <si>
    <t>Позволит не только вывести из эксплуатации морально устаревшее угольное оборудование ГРЭС, но и увеличить суммарную электрическую мощность электростанции до 1565 МВт</t>
  </si>
  <si>
    <t>Новый рудник с двумя шахтными стволами будет рассчитан на выдачу 11 млн тонн руды в год</t>
  </si>
  <si>
    <t>Проект предполагает строительство нового рудника с двумя шахтными стволами. Проектная мощность составит 11 млн тонн руды в год или 2,8 млн тонн хлористого калия</t>
  </si>
  <si>
    <t>ТЭЦ предназначается для покрытия тепловых нагрузок городов Нижняя Тура и Лесной. После реконструкции существующая часть НТГРЭС выводится из работы</t>
  </si>
  <si>
    <t>В основе новой станции 2 паровые турбины, плюс 2 газовые турбины – общая мощность будущей станции 230 МВт. В результате повысится надежность электроснабжения всего Березниковско-соликамского промышленного, а город получит дополнительный источник тепла</t>
  </si>
  <si>
    <t>Реконструкция и новое строительство комплекса ДХЭ-ВХ-ПВХ, включая строительство нового мембранного электролиза</t>
  </si>
  <si>
    <t>Увеличение мощности по ПВХ до 600 тыс. тонн в год</t>
  </si>
  <si>
    <t xml:space="preserve">Глубина переработки нефти вырастет с 86 до 98%, выработка дизельного топлива увеличится на 1 млн тонн в год. </t>
  </si>
  <si>
    <t>Продуктопровод «Пуровск – Пыть-Ях – Тобольск» для транспортировки ШФЛУ протяженностью 1 100 км</t>
  </si>
  <si>
    <t>Проект направлен на обеспечение долгосрочного доступа к избыточному углеводородному сырью в Западной Сибири</t>
  </si>
  <si>
    <t>Создание интегрированного трубно-сталеплавильного комплекса (ТСК)</t>
  </si>
  <si>
    <t>На ТСК предполагается получать 875 тыс. тонн стали, которая пойдет на производство 450 тыс. тонн бесшовных труб нефтегазового сортамента и на 300 тыс. тонн сортового проката и автомобильных рессор</t>
  </si>
  <si>
    <t>3 энергоблока общей мощностью 1254 МВт</t>
  </si>
  <si>
    <t>Решение вопроса обеспечения производства кальцинированной соды карбонатным сырьем</t>
  </si>
  <si>
    <t>Реализация проекта позволит обеспечить надежное электроснабжение от Тюменской энергосистемы удаленных населенных пунктов Северо-Западной части ЯНАО</t>
  </si>
  <si>
    <t>Мощность 500 тыс. кубометров продукции в год</t>
  </si>
  <si>
    <t>Установленная электрическая мощность 268 МВт и тепловая 34,5 Гкал</t>
  </si>
  <si>
    <t>Повышение  надежности и устойчивости энергосистемы Урала и уменьшение её зависимости от конъюнктуры рынка органического топлива, т.е. увеличит энергобезопасность области</t>
  </si>
  <si>
    <t>район Южно-Тамбейского месторождения</t>
  </si>
  <si>
    <t>Нет данных</t>
  </si>
  <si>
    <t>Мост станет ключевым звеном Северного широтного хода, которое обеспечит объединение транспортных коммуникаций в общую сеть: северного автодорожного маршрута, транспортного коридора «Урал Промышленный – Урал Полярный» и железнодорожной линии Обская – Бованенково – Харасавэй</t>
  </si>
  <si>
    <t>Завод по производству сжиженного природного газа  (Ямал СПГ)</t>
  </si>
  <si>
    <t>Завод  будет состоять из трех очередей по 5,5 млн тонн сжиженного газа в год каждая. Важнейшим элементом проекта является строительство порта Сабетта. который должен стать крупнейшими арктическими морскими воротами России</t>
  </si>
  <si>
    <t xml:space="preserve">Агропромышленный комплекс </t>
  </si>
  <si>
    <t>Башкортостан и Оренбургская область</t>
  </si>
  <si>
    <t>Разработка Половодовского участка</t>
  </si>
  <si>
    <t>Программа развития инфраструктуры и инженерных коммуникаций</t>
  </si>
  <si>
    <t xml:space="preserve">Разработка Усть-Яйвинского участка </t>
  </si>
  <si>
    <t>Модернизация химико -металлургического комплекса</t>
  </si>
  <si>
    <t>Увеличение производительности действующего производства до 120 тыс. тонн черновой меди в год и 640 тыс. тонн серной кислоты в год</t>
  </si>
  <si>
    <t xml:space="preserve">Буздякский р-н, с. Комсомол </t>
  </si>
  <si>
    <t>Планируемый надой на корову составит 10 тонн в год, а все предприятие будет давать 287 тонн молока в сутки или 105 тыс. тонн в год.</t>
  </si>
  <si>
    <t>В 2013 году в эксплуатацию планировалось ввести более 55 км вторых путей и две базы хранения инертных грузов. Объект является ключевым в перевозках углеводородного сырья из Ямало-Ненецкого и Ханты-Мансийского автономных округов</t>
  </si>
  <si>
    <t>Планируется поставка 97 единиц нового тягового подвижного состава (+20 единиц к поставке 2012 года)</t>
  </si>
  <si>
    <t>Мощности компании по производству хлористого калия увеличатся на 0,3 млн тонн к 2015 году</t>
  </si>
  <si>
    <t>с.Бурибай, с.Бугульчан, с.Исянгулово,  с.Тамар-Уткуль, с. Александровка, с. Державино, п. Первомайский, п.Переволоцкий</t>
  </si>
  <si>
    <t>Строительство солнечных электростанций</t>
  </si>
  <si>
    <t>Проектная мощность установки – до 153 тыс. тонн водорода в год</t>
  </si>
  <si>
    <t>Срок начала и завершения реализации проекта</t>
  </si>
  <si>
    <t>2011-2017</t>
  </si>
  <si>
    <t>2014-2016</t>
  </si>
  <si>
    <t>2007-2016</t>
  </si>
  <si>
    <t>2013-2017</t>
  </si>
  <si>
    <t>2009-2024</t>
  </si>
  <si>
    <t>2012-2016</t>
  </si>
  <si>
    <t>2011-2014</t>
  </si>
  <si>
    <t>2012-2023</t>
  </si>
  <si>
    <t>2009-2014</t>
  </si>
  <si>
    <t>2011-2015</t>
  </si>
  <si>
    <t>2012-2013</t>
  </si>
  <si>
    <t>2010-2014</t>
  </si>
  <si>
    <t>2010-2013</t>
  </si>
  <si>
    <t>Нет данных-2014</t>
  </si>
  <si>
    <t>2010-2015</t>
  </si>
  <si>
    <t>2012-2015</t>
  </si>
  <si>
    <t>2006-2014</t>
  </si>
  <si>
    <t>2013-2016</t>
  </si>
  <si>
    <t>2007-2015</t>
  </si>
  <si>
    <t>2012-2014</t>
  </si>
  <si>
    <t>2008-2013</t>
  </si>
  <si>
    <t>2014-Нет данных</t>
  </si>
  <si>
    <t>2007-2013</t>
  </si>
  <si>
    <t>2013-2015</t>
  </si>
  <si>
    <t>2008-2015</t>
  </si>
  <si>
    <t>2011-2019</t>
  </si>
  <si>
    <t>2007-2014</t>
  </si>
  <si>
    <t>в 80-х-2014</t>
  </si>
  <si>
    <t>2015-2020</t>
  </si>
  <si>
    <t>2008-2020</t>
  </si>
  <si>
    <t>2009-2018</t>
  </si>
  <si>
    <t>Строительство Няганской ГРЭС</t>
  </si>
  <si>
    <t>Нягань</t>
  </si>
  <si>
    <t>Пуровск – Пыть-Ях – Тобольск</t>
  </si>
  <si>
    <t>Компания (холдинг), реализующая проект</t>
  </si>
  <si>
    <t>Тобольск-Полимер (Сибур)</t>
  </si>
  <si>
    <t>Фортум (Fortum Финляндия)</t>
  </si>
  <si>
    <t>Авелар Солар Технолоджи (ГК Ренова)</t>
  </si>
  <si>
    <t>Уральский электрохимический комбинат (Росатом)</t>
  </si>
  <si>
    <t>Уральский оптико-механический завод им. Э.С. Яламова (Швабе)</t>
  </si>
  <si>
    <t>Тобольск-Нефтехим  (Сибур)</t>
  </si>
  <si>
    <t>Протон-Пермские моторы (Роскосмос)</t>
  </si>
  <si>
    <t>Башкирская содовая компания (Башкирская химия)</t>
  </si>
  <si>
    <t>Орис  (ЧТПЗ)</t>
  </si>
  <si>
    <t>СВЖД (РЖД)</t>
  </si>
  <si>
    <t>Трубодеталь (ОМК)</t>
  </si>
  <si>
    <t>АНК Башнефть (АФК Система)</t>
  </si>
  <si>
    <t>МЭС Урала (ФСК ЕЭС)</t>
  </si>
  <si>
    <t>ТГК-9 (КЭС-Холдинг)</t>
  </si>
  <si>
    <t>ТГК-5 (КЭС-Холдинг)</t>
  </si>
  <si>
    <t>Газпром нефтехим Салават (Газпром)</t>
  </si>
  <si>
    <t>Северский трубный завод (ТМК)</t>
  </si>
  <si>
    <t>Тюменьэнерго (РОССЕТИ Холдинг МРСК)</t>
  </si>
  <si>
    <t>ОГК-2 (Газпром)</t>
  </si>
  <si>
    <t>Каменск-Уральский металлургический завод (РУСАЛ)</t>
  </si>
  <si>
    <t>УГМК-сталь (УГМК)</t>
  </si>
  <si>
    <t>ОГК-1 (ИНТЕР РАО — Электрогенерация)</t>
  </si>
  <si>
    <t>Челябинский металлургический комбинат (Мечел)</t>
  </si>
  <si>
    <t>ЛУКОЙЛ-Пермнефтеоргсинтез (НК «ЛУКойл»)</t>
  </si>
  <si>
    <t>ОГК-3 (ИНТЕР РАО — Электрогенерация)</t>
  </si>
  <si>
    <t>Тобольск-Нефтехим (Сибур)</t>
  </si>
  <si>
    <t>Чусовской металлургический завод (ОМК)</t>
  </si>
  <si>
    <t xml:space="preserve">Завод по производству ориентированно-стружечных плит </t>
  </si>
  <si>
    <t>Молочно-товарный комплекс 12 110 стойломест</t>
  </si>
  <si>
    <t>Пылеугольный энергоблок мощностью 660 МВт</t>
  </si>
  <si>
    <t>Расширение Соликамск-3</t>
  </si>
  <si>
    <t>Комплекс нефтяных остатков</t>
  </si>
  <si>
    <t>Четвертый парогазовый блок 800 МВТ на Пермской ГРЭС</t>
  </si>
  <si>
    <t xml:space="preserve">Третий энергоблок мощностью 400 МВт на Нижневартовской  ГРЭС </t>
  </si>
  <si>
    <t xml:space="preserve">Два парогазовых энергоблока на Южноуральской ГРЭС  </t>
  </si>
  <si>
    <t>Мостовой переход через реку Обь в районе Салехарда –Лабытнанги</t>
  </si>
  <si>
    <t>Парогазовый энергоблок 420 МВт  на Серовской ГРЭС</t>
  </si>
  <si>
    <t xml:space="preserve">Металлургический завод по производству  сортового проката </t>
  </si>
  <si>
    <t>Парогазовый блок №12 мощностью 420 МВТ на Верхнетагильской ГРЭС</t>
  </si>
  <si>
    <t>Парогазовая ТЭС в рамках реконструкции устаревшей Нижнетуринской ГРЭС</t>
  </si>
  <si>
    <t xml:space="preserve">Установка каталитического крекинга </t>
  </si>
  <si>
    <t>Комплекс по производству акриловой кислоты и акрилатов</t>
  </si>
  <si>
    <t>Установка производства водорода на Новойле</t>
  </si>
  <si>
    <t>Вторая газофракционирующая установка по переработке широкой фракции легких углеводородов  (ШФЛУ)</t>
  </si>
  <si>
    <t>Деревообрабатывающий завод</t>
  </si>
  <si>
    <t>Производство скоростных пассажирских электропоездов нового поколения Desiro Rus (Ласточка)</t>
  </si>
  <si>
    <t>ТЭС «Полярная»</t>
  </si>
  <si>
    <t>Комплекс будет располагаться на территории завода «Мономер». В него войдут производства сырой акриловой кислоты мощностью 80 тыс. тонн в год, бутилакрилата производительностью 80 тыс. тонн в год и ледяной акриловой кислоты мощностью 35 тыс. тонн в год</t>
  </si>
  <si>
    <t>Реконструкция и техническое перевооружение производства для серийного изготовления агрегатов двигателя РД-191 для ракет-носителей «Ангара»</t>
  </si>
  <si>
    <t>Группа компаний «Дамате»</t>
  </si>
  <si>
    <t>Тобольск–Сургут–Коротчаево</t>
  </si>
  <si>
    <t>Тюменская область, ХМАО, ЯНАО</t>
  </si>
  <si>
    <t>—</t>
  </si>
  <si>
    <t>Замена отработавших ресурс газовых центрифуг пятого поколения на восьмого и последующих поколений</t>
  </si>
  <si>
    <t>Строительство ГОКа на месторождении медно-порфировых руд «Томинское»</t>
  </si>
  <si>
    <t>Строительство ГОКа на месторождении медно-порфировых руд «Михеевское»</t>
  </si>
  <si>
    <t>Строительство блока парогазовой установки общей мощностью 230 МГв позволит в 4 раза увеличить установленную электрическую мощность с 60 до 290 МВт, вывести из эксплуатации устаревшее генерирующее оборудование, на 50% снизить удельный расход топлива и в целом повысить КПД станции</t>
  </si>
  <si>
    <t>Строительство производства оптики и механообработки, а также запуск цеха по переработке пластмасс</t>
  </si>
  <si>
    <t>Салехард –Лабытнанги</t>
  </si>
  <si>
    <t>Надым — Салехард</t>
  </si>
  <si>
    <t>50 крупнейших инвестиционных проектов Урала и Западной Сибири по итогам мониторинга 2013 года*</t>
  </si>
  <si>
    <t>Общая необходимая сумма инвестиций, млн долл.**</t>
  </si>
  <si>
    <t>Стадия реализации проекта***</t>
  </si>
  <si>
    <t xml:space="preserve">*** 0 -  фактурное заявление о намерениях (определены сроки, объемы планируемых инвестиций, место, планируемые мощности), 1 -  реально начатое строительство, 1,5 - текущее инвестиционное строительство, 2 -  завершенное строительство, 3 -  запуск производства (запуск объекта в эксплуатацию)
</t>
  </si>
  <si>
    <t>** Пересчёт рублей в доллары производился по средневзвешенному курсу доллара за 2013 год — 31,85 руб./доллар</t>
  </si>
  <si>
    <t>1,8 тыс. куб. метров ориентированно-стружечных плит (ОСП) в день</t>
  </si>
  <si>
    <t>Источник информации: Аналитический центр «Эксперт-Урал» на основе собственной информационной базы, данных, предоставленных компаниями в рамках анкетирования, информации пресс-служб и официальных сайтов компаний, данных администраций восьми субъектов РФ и др.</t>
  </si>
  <si>
    <t>2006-2013</t>
  </si>
  <si>
    <t>* По материалам исследования АЦ "Эксперт-Урал" (см. "Восемьдесят миллиардов шагов" , Э-У №6 от 3.02.14)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</si>
</sst>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_р_._-;\-* #,##0.0_р_._-;_-* &quot;-&quot;??_р_._-;_-@_-"/>
    <numFmt numFmtId="165" formatCode="_-* #,##0.0_р_._-;\-* #,##0.0_р_._-;_-* &quot;-&quot;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Times New Roman"/>
      <family val="1"/>
    </font>
    <font>
      <b/>
      <sz val="10"/>
      <name val="Arial Cyr"/>
      <family val="0"/>
    </font>
    <font>
      <sz val="9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164" fontId="3" fillId="0" borderId="10" xfId="54" applyNumberFormat="1" applyFont="1" applyFill="1" applyBorder="1" applyAlignment="1">
      <alignment horizontal="right" vertical="center" wrapText="1"/>
      <protection/>
    </xf>
    <xf numFmtId="1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7" fillId="33" borderId="10" xfId="54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wrapText="1"/>
    </xf>
    <xf numFmtId="1" fontId="44" fillId="33" borderId="10" xfId="54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64" fontId="3" fillId="0" borderId="0" xfId="54" applyNumberFormat="1" applyFont="1" applyFill="1" applyBorder="1" applyAlignment="1">
      <alignment horizontal="right" vertical="center" wrapText="1"/>
      <protection/>
    </xf>
    <xf numFmtId="1" fontId="3" fillId="0" borderId="0" xfId="60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64" fontId="45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/>
    </xf>
    <xf numFmtId="0" fontId="3" fillId="0" borderId="10" xfId="54" applyFont="1" applyFill="1" applyBorder="1" applyAlignment="1">
      <alignment vertical="center" wrapText="1"/>
      <protection/>
    </xf>
    <xf numFmtId="164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 wrapText="1"/>
    </xf>
    <xf numFmtId="165" fontId="10" fillId="0" borderId="0" xfId="0" applyNumberFormat="1" applyFont="1" applyAlignment="1">
      <alignment wrapText="1"/>
    </xf>
    <xf numFmtId="0" fontId="1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A3" sqref="A3"/>
    </sheetView>
  </sheetViews>
  <sheetFormatPr defaultColWidth="9.00390625" defaultRowHeight="12.75" outlineLevelCol="1"/>
  <cols>
    <col min="1" max="1" width="33.00390625" style="1" customWidth="1"/>
    <col min="2" max="2" width="45.375" style="1" customWidth="1"/>
    <col min="3" max="3" width="20.375" style="1" customWidth="1"/>
    <col min="4" max="4" width="16.625" style="1" customWidth="1"/>
    <col min="5" max="5" width="11.875" style="1" customWidth="1"/>
    <col min="6" max="7" width="15.625" style="1" customWidth="1"/>
    <col min="8" max="8" width="12.75390625" style="1" customWidth="1"/>
    <col min="9" max="9" width="11.25390625" style="26" customWidth="1"/>
    <col min="10" max="10" width="5.00390625" style="1" hidden="1" customWidth="1" outlineLevel="1"/>
    <col min="11" max="11" width="4.875" style="1" hidden="1" customWidth="1" outlineLevel="1"/>
    <col min="12" max="12" width="16.00390625" style="1" hidden="1" customWidth="1" outlineLevel="1"/>
    <col min="13" max="13" width="24.25390625" style="1" hidden="1" customWidth="1" outlineLevel="1"/>
    <col min="14" max="14" width="8.375" style="1" hidden="1" customWidth="1" outlineLevel="1"/>
    <col min="15" max="15" width="8.125" style="1" hidden="1" customWidth="1" outlineLevel="1"/>
    <col min="16" max="16" width="4.375" style="0" hidden="1" customWidth="1" outlineLevel="1"/>
    <col min="17" max="17" width="9.125" style="0" customWidth="1" collapsed="1"/>
  </cols>
  <sheetData>
    <row r="1" spans="1:15" ht="12.75" customHeight="1">
      <c r="A1" s="29" t="s">
        <v>289</v>
      </c>
      <c r="C1" s="19"/>
      <c r="E1" s="19"/>
      <c r="F1" s="19"/>
      <c r="G1" s="19"/>
      <c r="H1" s="19"/>
      <c r="I1" s="27"/>
      <c r="J1" s="19"/>
      <c r="K1" s="19"/>
      <c r="L1" s="2"/>
      <c r="M1" s="2"/>
      <c r="N1" s="2"/>
      <c r="O1" s="2"/>
    </row>
    <row r="2" spans="1:16" s="12" customFormat="1" ht="84">
      <c r="A2" s="9" t="s">
        <v>52</v>
      </c>
      <c r="B2" s="9" t="s">
        <v>109</v>
      </c>
      <c r="C2" s="9" t="s">
        <v>228</v>
      </c>
      <c r="D2" s="9" t="s">
        <v>53</v>
      </c>
      <c r="E2" s="9" t="s">
        <v>54</v>
      </c>
      <c r="F2" s="9" t="s">
        <v>68</v>
      </c>
      <c r="G2" s="9" t="s">
        <v>290</v>
      </c>
      <c r="H2" s="9" t="s">
        <v>193</v>
      </c>
      <c r="I2" s="9" t="s">
        <v>291</v>
      </c>
      <c r="J2" s="11" t="s">
        <v>87</v>
      </c>
      <c r="K2" s="11" t="s">
        <v>69</v>
      </c>
      <c r="L2" s="10" t="s">
        <v>104</v>
      </c>
      <c r="M2" s="10" t="s">
        <v>105</v>
      </c>
      <c r="N2" s="13">
        <v>2013</v>
      </c>
      <c r="O2" s="10" t="s">
        <v>106</v>
      </c>
      <c r="P2" s="10" t="s">
        <v>103</v>
      </c>
    </row>
    <row r="3" spans="1:16" s="15" customFormat="1" ht="66.75" customHeight="1">
      <c r="A3" s="23" t="s">
        <v>176</v>
      </c>
      <c r="B3" s="23" t="s">
        <v>177</v>
      </c>
      <c r="C3" s="30" t="s">
        <v>67</v>
      </c>
      <c r="D3" s="30" t="s">
        <v>30</v>
      </c>
      <c r="E3" s="30" t="s">
        <v>50</v>
      </c>
      <c r="F3" s="30" t="s">
        <v>173</v>
      </c>
      <c r="G3" s="31">
        <v>26900</v>
      </c>
      <c r="H3" s="6" t="s">
        <v>194</v>
      </c>
      <c r="I3" s="7">
        <v>1</v>
      </c>
      <c r="J3" s="25"/>
      <c r="K3" s="6">
        <v>8</v>
      </c>
      <c r="L3" s="8" t="s">
        <v>48</v>
      </c>
      <c r="M3" s="8" t="s">
        <v>0</v>
      </c>
      <c r="N3" s="8"/>
      <c r="O3" s="8" t="s">
        <v>32</v>
      </c>
      <c r="P3" s="14"/>
    </row>
    <row r="4" spans="1:16" s="15" customFormat="1" ht="54" customHeight="1">
      <c r="A4" s="23" t="s">
        <v>114</v>
      </c>
      <c r="B4" s="23" t="s">
        <v>172</v>
      </c>
      <c r="C4" s="23" t="s">
        <v>27</v>
      </c>
      <c r="D4" s="30" t="s">
        <v>43</v>
      </c>
      <c r="E4" s="23" t="s">
        <v>8</v>
      </c>
      <c r="F4" s="23" t="s">
        <v>39</v>
      </c>
      <c r="G4" s="31">
        <v>4297.9</v>
      </c>
      <c r="H4" s="6" t="s">
        <v>221</v>
      </c>
      <c r="I4" s="7">
        <v>2</v>
      </c>
      <c r="J4" s="5"/>
      <c r="K4" s="6"/>
      <c r="L4" s="8" t="s">
        <v>98</v>
      </c>
      <c r="M4" s="8"/>
      <c r="N4" s="8"/>
      <c r="O4" s="8" t="s">
        <v>32</v>
      </c>
      <c r="P4" s="14"/>
    </row>
    <row r="5" spans="1:16" s="15" customFormat="1" ht="48" customHeight="1">
      <c r="A5" s="23" t="s">
        <v>180</v>
      </c>
      <c r="B5" s="23" t="s">
        <v>156</v>
      </c>
      <c r="C5" s="23" t="s">
        <v>122</v>
      </c>
      <c r="D5" s="30" t="s">
        <v>65</v>
      </c>
      <c r="E5" s="23" t="s">
        <v>58</v>
      </c>
      <c r="F5" s="23" t="s">
        <v>2</v>
      </c>
      <c r="G5" s="31">
        <v>2358</v>
      </c>
      <c r="H5" s="6" t="s">
        <v>222</v>
      </c>
      <c r="I5" s="7">
        <v>0</v>
      </c>
      <c r="J5" s="5"/>
      <c r="K5" s="6"/>
      <c r="L5" s="8"/>
      <c r="M5" s="8"/>
      <c r="N5" s="8"/>
      <c r="O5" s="8"/>
      <c r="P5" s="14"/>
    </row>
    <row r="6" spans="1:16" s="15" customFormat="1" ht="41.25" customHeight="1">
      <c r="A6" s="23" t="s">
        <v>182</v>
      </c>
      <c r="B6" s="23" t="s">
        <v>157</v>
      </c>
      <c r="C6" s="23" t="s">
        <v>122</v>
      </c>
      <c r="D6" s="30" t="s">
        <v>65</v>
      </c>
      <c r="E6" s="23" t="s">
        <v>58</v>
      </c>
      <c r="F6" s="23" t="s">
        <v>2</v>
      </c>
      <c r="G6" s="31">
        <v>2300</v>
      </c>
      <c r="H6" s="6" t="s">
        <v>223</v>
      </c>
      <c r="I6" s="7">
        <v>1.5</v>
      </c>
      <c r="J6" s="5"/>
      <c r="K6" s="6"/>
      <c r="L6" s="8" t="s">
        <v>96</v>
      </c>
      <c r="M6" s="8"/>
      <c r="N6" s="8"/>
      <c r="O6" s="8"/>
      <c r="P6" s="14"/>
    </row>
    <row r="7" spans="1:15" s="15" customFormat="1" ht="53.25" customHeight="1">
      <c r="A7" s="23" t="s">
        <v>145</v>
      </c>
      <c r="B7" s="23" t="s">
        <v>146</v>
      </c>
      <c r="C7" s="30" t="s">
        <v>229</v>
      </c>
      <c r="D7" s="30" t="s">
        <v>65</v>
      </c>
      <c r="E7" s="30" t="s">
        <v>33</v>
      </c>
      <c r="F7" s="30" t="s">
        <v>37</v>
      </c>
      <c r="G7" s="31">
        <f>62400000000/31.85/1000000</f>
        <v>1959.1836734693877</v>
      </c>
      <c r="H7" s="6" t="s">
        <v>206</v>
      </c>
      <c r="I7" s="7">
        <v>3</v>
      </c>
      <c r="J7" s="17" t="s">
        <v>94</v>
      </c>
      <c r="K7" s="18"/>
      <c r="L7" s="24" t="s">
        <v>19</v>
      </c>
      <c r="M7" s="24"/>
      <c r="N7" s="24"/>
      <c r="O7" s="24"/>
    </row>
    <row r="8" spans="1:16" s="15" customFormat="1" ht="43.5" customHeight="1">
      <c r="A8" s="23" t="s">
        <v>225</v>
      </c>
      <c r="B8" s="23" t="s">
        <v>167</v>
      </c>
      <c r="C8" s="30" t="s">
        <v>230</v>
      </c>
      <c r="D8" s="30" t="s">
        <v>43</v>
      </c>
      <c r="E8" s="30" t="s">
        <v>51</v>
      </c>
      <c r="F8" s="30" t="s">
        <v>226</v>
      </c>
      <c r="G8" s="31">
        <f>60000000000/31.85/1000000</f>
        <v>1883.8304552590266</v>
      </c>
      <c r="H8" s="6" t="s">
        <v>220</v>
      </c>
      <c r="I8" s="7">
        <v>1.5</v>
      </c>
      <c r="J8" s="14"/>
      <c r="K8" s="14"/>
      <c r="L8" s="14" t="s">
        <v>95</v>
      </c>
      <c r="M8" s="14"/>
      <c r="N8" s="14"/>
      <c r="O8" s="14"/>
      <c r="P8" s="14"/>
    </row>
    <row r="9" spans="1:16" s="15" customFormat="1" ht="44.25" customHeight="1">
      <c r="A9" s="23" t="s">
        <v>147</v>
      </c>
      <c r="B9" s="23" t="s">
        <v>148</v>
      </c>
      <c r="C9" s="30" t="s">
        <v>93</v>
      </c>
      <c r="D9" s="30" t="s">
        <v>30</v>
      </c>
      <c r="E9" s="30" t="s">
        <v>33</v>
      </c>
      <c r="F9" s="30" t="s">
        <v>46</v>
      </c>
      <c r="G9" s="31">
        <f>56900000000/31.85/1000000</f>
        <v>1786.4992150706437</v>
      </c>
      <c r="H9" s="6" t="s">
        <v>200</v>
      </c>
      <c r="I9" s="7">
        <v>3</v>
      </c>
      <c r="J9" s="5"/>
      <c r="K9" s="6"/>
      <c r="L9" s="8"/>
      <c r="M9" s="8" t="s">
        <v>16</v>
      </c>
      <c r="N9" s="8"/>
      <c r="O9" s="8" t="s">
        <v>32</v>
      </c>
      <c r="P9" s="14"/>
    </row>
    <row r="10" spans="1:16" s="15" customFormat="1" ht="54" customHeight="1">
      <c r="A10" s="23" t="s">
        <v>165</v>
      </c>
      <c r="B10" s="23" t="s">
        <v>166</v>
      </c>
      <c r="C10" s="8" t="s">
        <v>255</v>
      </c>
      <c r="D10" s="30" t="s">
        <v>107</v>
      </c>
      <c r="E10" s="23" t="s">
        <v>58</v>
      </c>
      <c r="F10" s="23" t="s">
        <v>36</v>
      </c>
      <c r="G10" s="31">
        <f>50000000000/31.85/1000000</f>
        <v>1569.8587127158555</v>
      </c>
      <c r="H10" s="6" t="s">
        <v>197</v>
      </c>
      <c r="I10" s="7">
        <v>0</v>
      </c>
      <c r="J10" s="5"/>
      <c r="K10" s="6">
        <v>5</v>
      </c>
      <c r="L10" s="8" t="s">
        <v>66</v>
      </c>
      <c r="M10" s="8" t="s">
        <v>71</v>
      </c>
      <c r="N10" s="8" t="s">
        <v>72</v>
      </c>
      <c r="O10" s="8" t="s">
        <v>32</v>
      </c>
      <c r="P10" s="14"/>
    </row>
    <row r="11" spans="1:16" s="15" customFormat="1" ht="42.75" customHeight="1">
      <c r="A11" s="23" t="s">
        <v>116</v>
      </c>
      <c r="B11" s="23" t="s">
        <v>282</v>
      </c>
      <c r="C11" s="23" t="s">
        <v>232</v>
      </c>
      <c r="D11" s="23" t="s">
        <v>110</v>
      </c>
      <c r="E11" s="23" t="s">
        <v>8</v>
      </c>
      <c r="F11" s="23" t="s">
        <v>64</v>
      </c>
      <c r="G11" s="31">
        <f>48019000000/31.85/1000000</f>
        <v>1507.6609105180532</v>
      </c>
      <c r="H11" s="6" t="s">
        <v>224</v>
      </c>
      <c r="I11" s="7">
        <v>1.5</v>
      </c>
      <c r="J11" s="5"/>
      <c r="K11" s="6"/>
      <c r="L11" s="8"/>
      <c r="M11" s="8"/>
      <c r="N11" s="8"/>
      <c r="O11" s="8"/>
      <c r="P11" s="14"/>
    </row>
    <row r="12" spans="1:15" s="15" customFormat="1" ht="44.25" customHeight="1">
      <c r="A12" s="23" t="s">
        <v>163</v>
      </c>
      <c r="B12" s="23" t="s">
        <v>164</v>
      </c>
      <c r="C12" s="30" t="s">
        <v>254</v>
      </c>
      <c r="D12" s="30" t="s">
        <v>65</v>
      </c>
      <c r="E12" s="30" t="s">
        <v>33</v>
      </c>
      <c r="F12" s="23" t="s">
        <v>227</v>
      </c>
      <c r="G12" s="31">
        <f>47553000000/31.85/1000000</f>
        <v>1493.0298273155415</v>
      </c>
      <c r="H12" s="6" t="s">
        <v>203</v>
      </c>
      <c r="I12" s="7">
        <v>0</v>
      </c>
      <c r="J12" s="22"/>
      <c r="K12" s="22">
        <v>2</v>
      </c>
      <c r="O12" s="15" t="s">
        <v>32</v>
      </c>
    </row>
    <row r="13" spans="1:15" s="15" customFormat="1" ht="51.75" customHeight="1">
      <c r="A13" s="23" t="s">
        <v>258</v>
      </c>
      <c r="B13" s="23" t="s">
        <v>143</v>
      </c>
      <c r="C13" s="30" t="s">
        <v>247</v>
      </c>
      <c r="D13" s="30" t="s">
        <v>43</v>
      </c>
      <c r="E13" s="23" t="s">
        <v>44</v>
      </c>
      <c r="F13" s="8" t="s">
        <v>45</v>
      </c>
      <c r="G13" s="31">
        <v>1400</v>
      </c>
      <c r="H13" s="6" t="s">
        <v>220</v>
      </c>
      <c r="I13" s="4">
        <v>1.5</v>
      </c>
      <c r="J13" s="21"/>
      <c r="K13" s="21"/>
      <c r="L13" s="24"/>
      <c r="M13" s="24"/>
      <c r="N13" s="24"/>
      <c r="O13" s="24"/>
    </row>
    <row r="14" spans="1:16" s="15" customFormat="1" ht="51.75" customHeight="1">
      <c r="A14" s="23" t="s">
        <v>160</v>
      </c>
      <c r="B14" s="23" t="s">
        <v>161</v>
      </c>
      <c r="C14" s="23" t="s">
        <v>236</v>
      </c>
      <c r="D14" s="30" t="s">
        <v>65</v>
      </c>
      <c r="E14" s="30" t="s">
        <v>49</v>
      </c>
      <c r="F14" s="23" t="s">
        <v>24</v>
      </c>
      <c r="G14" s="31">
        <f>41500000000/31.85/1000000</f>
        <v>1302.9827315541602</v>
      </c>
      <c r="H14" s="6" t="s">
        <v>219</v>
      </c>
      <c r="I14" s="7">
        <v>0</v>
      </c>
      <c r="J14" s="14"/>
      <c r="K14" s="14">
        <v>9</v>
      </c>
      <c r="L14" s="14" t="s">
        <v>59</v>
      </c>
      <c r="M14" s="14"/>
      <c r="N14" s="14" t="s">
        <v>77</v>
      </c>
      <c r="O14" s="14" t="s">
        <v>32</v>
      </c>
      <c r="P14" s="14"/>
    </row>
    <row r="15" spans="1:16" s="15" customFormat="1" ht="42" customHeight="1">
      <c r="A15" s="23" t="s">
        <v>283</v>
      </c>
      <c r="B15" s="23" t="s">
        <v>139</v>
      </c>
      <c r="C15" s="30" t="s">
        <v>91</v>
      </c>
      <c r="D15" s="30" t="s">
        <v>108</v>
      </c>
      <c r="E15" s="30" t="s">
        <v>44</v>
      </c>
      <c r="F15" s="30" t="s">
        <v>138</v>
      </c>
      <c r="G15" s="31">
        <v>1278.5</v>
      </c>
      <c r="H15" s="6" t="s">
        <v>218</v>
      </c>
      <c r="I15" s="28">
        <v>0</v>
      </c>
      <c r="J15" s="5"/>
      <c r="K15" s="6">
        <v>8</v>
      </c>
      <c r="L15" s="8" t="s">
        <v>60</v>
      </c>
      <c r="M15" s="8" t="s">
        <v>22</v>
      </c>
      <c r="N15" s="8" t="s">
        <v>75</v>
      </c>
      <c r="O15" s="8" t="s">
        <v>32</v>
      </c>
      <c r="P15" s="14">
        <v>1000</v>
      </c>
    </row>
    <row r="16" spans="1:16" s="15" customFormat="1" ht="51.75" customHeight="1">
      <c r="A16" s="23" t="s">
        <v>262</v>
      </c>
      <c r="B16" s="23" t="s">
        <v>153</v>
      </c>
      <c r="C16" s="32" t="s">
        <v>250</v>
      </c>
      <c r="D16" s="30" t="s">
        <v>43</v>
      </c>
      <c r="E16" s="32" t="s">
        <v>51</v>
      </c>
      <c r="F16" s="32" t="s">
        <v>112</v>
      </c>
      <c r="G16" s="31">
        <f>39760000000/31.85/1000000</f>
        <v>1248.3516483516482</v>
      </c>
      <c r="H16" s="6" t="s">
        <v>202</v>
      </c>
      <c r="I16" s="7">
        <v>2</v>
      </c>
      <c r="J16" s="14"/>
      <c r="K16" s="14">
        <v>5</v>
      </c>
      <c r="L16" s="14" t="s">
        <v>15</v>
      </c>
      <c r="M16" s="14" t="s">
        <v>10</v>
      </c>
      <c r="N16" s="14"/>
      <c r="O16" s="14" t="s">
        <v>32</v>
      </c>
      <c r="P16" s="14"/>
    </row>
    <row r="17" spans="1:9" s="15" customFormat="1" ht="51.75" customHeight="1">
      <c r="A17" s="23" t="s">
        <v>259</v>
      </c>
      <c r="B17" s="23" t="s">
        <v>189</v>
      </c>
      <c r="C17" s="23" t="s">
        <v>122</v>
      </c>
      <c r="D17" s="30" t="s">
        <v>65</v>
      </c>
      <c r="E17" s="23" t="s">
        <v>58</v>
      </c>
      <c r="F17" s="23" t="s">
        <v>2</v>
      </c>
      <c r="G17" s="31">
        <v>1012</v>
      </c>
      <c r="H17" s="6" t="s">
        <v>211</v>
      </c>
      <c r="I17" s="7">
        <v>0</v>
      </c>
    </row>
    <row r="18" spans="1:16" s="15" customFormat="1" ht="40.5" customHeight="1">
      <c r="A18" s="23" t="s">
        <v>260</v>
      </c>
      <c r="B18" s="23" t="s">
        <v>162</v>
      </c>
      <c r="C18" s="8" t="s">
        <v>252</v>
      </c>
      <c r="D18" s="30" t="s">
        <v>30</v>
      </c>
      <c r="E18" s="23" t="s">
        <v>58</v>
      </c>
      <c r="F18" s="23" t="s">
        <v>38</v>
      </c>
      <c r="G18" s="31">
        <v>950</v>
      </c>
      <c r="H18" s="6" t="s">
        <v>203</v>
      </c>
      <c r="I18" s="7">
        <v>0</v>
      </c>
      <c r="J18" s="14"/>
      <c r="K18" s="14">
        <v>-2011</v>
      </c>
      <c r="L18" s="14"/>
      <c r="M18" s="14"/>
      <c r="N18" s="14" t="s">
        <v>86</v>
      </c>
      <c r="O18" s="14" t="s">
        <v>32</v>
      </c>
      <c r="P18" s="14"/>
    </row>
    <row r="19" spans="1:15" s="15" customFormat="1" ht="44.25" customHeight="1">
      <c r="A19" s="23" t="s">
        <v>261</v>
      </c>
      <c r="B19" s="23" t="s">
        <v>154</v>
      </c>
      <c r="C19" s="32" t="s">
        <v>250</v>
      </c>
      <c r="D19" s="30" t="s">
        <v>43</v>
      </c>
      <c r="E19" s="32" t="s">
        <v>58</v>
      </c>
      <c r="F19" s="32" t="s">
        <v>83</v>
      </c>
      <c r="G19" s="31">
        <f>30000000000/31.85/1000000</f>
        <v>941.9152276295133</v>
      </c>
      <c r="H19" s="6" t="s">
        <v>217</v>
      </c>
      <c r="I19" s="7">
        <v>1</v>
      </c>
      <c r="J19" s="22"/>
      <c r="K19" s="22"/>
      <c r="N19" s="15" t="s">
        <v>82</v>
      </c>
      <c r="O19" s="15" t="s">
        <v>31</v>
      </c>
    </row>
    <row r="20" spans="1:16" s="15" customFormat="1" ht="57.75" customHeight="1">
      <c r="A20" s="23" t="s">
        <v>263</v>
      </c>
      <c r="B20" s="23" t="s">
        <v>142</v>
      </c>
      <c r="C20" s="30" t="s">
        <v>253</v>
      </c>
      <c r="D20" s="30" t="s">
        <v>43</v>
      </c>
      <c r="E20" s="30" t="s">
        <v>44</v>
      </c>
      <c r="F20" s="30" t="s">
        <v>5</v>
      </c>
      <c r="G20" s="31">
        <f>(13000000000+16000000000)/31.85/1000000</f>
        <v>910.5180533751962</v>
      </c>
      <c r="H20" s="6" t="s">
        <v>202</v>
      </c>
      <c r="I20" s="7">
        <v>1.5</v>
      </c>
      <c r="J20" s="14"/>
      <c r="K20" s="14">
        <v>4</v>
      </c>
      <c r="L20" s="14" t="s">
        <v>11</v>
      </c>
      <c r="M20" s="14" t="s">
        <v>12</v>
      </c>
      <c r="N20" s="14" t="s">
        <v>85</v>
      </c>
      <c r="O20" s="14" t="s">
        <v>32</v>
      </c>
      <c r="P20" s="14"/>
    </row>
    <row r="21" spans="1:15" s="15" customFormat="1" ht="42" customHeight="1">
      <c r="A21" s="23" t="s">
        <v>284</v>
      </c>
      <c r="B21" s="23" t="s">
        <v>137</v>
      </c>
      <c r="C21" s="30" t="s">
        <v>91</v>
      </c>
      <c r="D21" s="30" t="s">
        <v>108</v>
      </c>
      <c r="E21" s="30" t="s">
        <v>44</v>
      </c>
      <c r="F21" s="23" t="s">
        <v>136</v>
      </c>
      <c r="G21" s="31">
        <v>888.7</v>
      </c>
      <c r="H21" s="6" t="s">
        <v>216</v>
      </c>
      <c r="I21" s="28">
        <v>2</v>
      </c>
      <c r="J21" s="17"/>
      <c r="K21" s="18">
        <v>7</v>
      </c>
      <c r="L21" s="24" t="s">
        <v>21</v>
      </c>
      <c r="M21" s="24"/>
      <c r="N21" s="24"/>
      <c r="O21" s="24" t="s">
        <v>32</v>
      </c>
    </row>
    <row r="22" spans="1:16" s="15" customFormat="1" ht="76.5" customHeight="1">
      <c r="A22" s="23" t="s">
        <v>264</v>
      </c>
      <c r="B22" s="23" t="s">
        <v>175</v>
      </c>
      <c r="C22" s="30" t="s">
        <v>126</v>
      </c>
      <c r="D22" s="30" t="s">
        <v>42</v>
      </c>
      <c r="E22" s="30" t="s">
        <v>50</v>
      </c>
      <c r="F22" s="23" t="s">
        <v>287</v>
      </c>
      <c r="G22" s="31">
        <f>25000000000/31.85/1000000</f>
        <v>784.9293563579278</v>
      </c>
      <c r="H22" s="6" t="s">
        <v>215</v>
      </c>
      <c r="I22" s="7">
        <v>0</v>
      </c>
      <c r="J22" s="5"/>
      <c r="K22" s="6"/>
      <c r="L22" s="8"/>
      <c r="M22" s="8"/>
      <c r="N22" s="8"/>
      <c r="O22" s="8"/>
      <c r="P22" s="14"/>
    </row>
    <row r="23" spans="1:16" s="15" customFormat="1" ht="44.25" customHeight="1">
      <c r="A23" s="23" t="s">
        <v>149</v>
      </c>
      <c r="B23" s="23" t="s">
        <v>150</v>
      </c>
      <c r="C23" s="30" t="s">
        <v>251</v>
      </c>
      <c r="D23" s="30" t="s">
        <v>107</v>
      </c>
      <c r="E23" s="30" t="s">
        <v>44</v>
      </c>
      <c r="F23" s="30" t="s">
        <v>25</v>
      </c>
      <c r="G23" s="31">
        <v>715</v>
      </c>
      <c r="H23" s="6" t="s">
        <v>214</v>
      </c>
      <c r="I23" s="7">
        <v>3</v>
      </c>
      <c r="J23" s="5"/>
      <c r="K23" s="6">
        <v>6</v>
      </c>
      <c r="L23" s="8" t="s">
        <v>20</v>
      </c>
      <c r="M23" s="8"/>
      <c r="N23" s="8" t="s">
        <v>76</v>
      </c>
      <c r="O23" s="8" t="s">
        <v>32</v>
      </c>
      <c r="P23" s="14"/>
    </row>
    <row r="24" spans="1:16" s="15" customFormat="1" ht="52.5" customHeight="1">
      <c r="A24" s="23" t="s">
        <v>265</v>
      </c>
      <c r="B24" s="23" t="s">
        <v>144</v>
      </c>
      <c r="C24" s="8" t="s">
        <v>247</v>
      </c>
      <c r="D24" s="30" t="s">
        <v>43</v>
      </c>
      <c r="E24" s="23" t="s">
        <v>8</v>
      </c>
      <c r="F24" s="23" t="s">
        <v>40</v>
      </c>
      <c r="G24" s="31">
        <v>700</v>
      </c>
      <c r="H24" s="6" t="s">
        <v>205</v>
      </c>
      <c r="I24" s="4">
        <v>1.5</v>
      </c>
      <c r="J24" s="8" t="s">
        <v>92</v>
      </c>
      <c r="K24" s="8"/>
      <c r="L24" s="8" t="s">
        <v>99</v>
      </c>
      <c r="M24" s="8"/>
      <c r="N24" s="8"/>
      <c r="O24" s="8"/>
      <c r="P24" s="14"/>
    </row>
    <row r="25" spans="1:16" s="15" customFormat="1" ht="46.5" customHeight="1">
      <c r="A25" s="23" t="s">
        <v>152</v>
      </c>
      <c r="B25" s="23" t="s">
        <v>151</v>
      </c>
      <c r="C25" s="8" t="s">
        <v>248</v>
      </c>
      <c r="D25" s="30" t="s">
        <v>108</v>
      </c>
      <c r="E25" s="23" t="s">
        <v>8</v>
      </c>
      <c r="F25" s="23" t="s">
        <v>18</v>
      </c>
      <c r="G25" s="31">
        <f>22000000000/31.85/1000000</f>
        <v>690.7378335949765</v>
      </c>
      <c r="H25" s="6" t="s">
        <v>200</v>
      </c>
      <c r="I25" s="20">
        <v>1.5</v>
      </c>
      <c r="J25" s="14"/>
      <c r="K25" s="14">
        <v>6</v>
      </c>
      <c r="L25" s="14"/>
      <c r="M25" s="14"/>
      <c r="N25" s="14"/>
      <c r="O25" s="14" t="s">
        <v>32</v>
      </c>
      <c r="P25" s="14"/>
    </row>
    <row r="26" spans="1:15" s="15" customFormat="1" ht="54" customHeight="1">
      <c r="A26" s="23" t="s">
        <v>266</v>
      </c>
      <c r="B26" s="23" t="s">
        <v>140</v>
      </c>
      <c r="C26" s="23" t="s">
        <v>249</v>
      </c>
      <c r="D26" s="30" t="s">
        <v>108</v>
      </c>
      <c r="E26" s="23" t="s">
        <v>33</v>
      </c>
      <c r="F26" s="23" t="s">
        <v>46</v>
      </c>
      <c r="G26" s="31">
        <f>21290000000/31.85/1000000</f>
        <v>668.4458398744113</v>
      </c>
      <c r="H26" s="6" t="s">
        <v>296</v>
      </c>
      <c r="I26" s="7">
        <v>3</v>
      </c>
      <c r="J26" s="17"/>
      <c r="K26" s="18"/>
      <c r="L26" s="24" t="s">
        <v>17</v>
      </c>
      <c r="M26" s="24" t="s">
        <v>63</v>
      </c>
      <c r="N26" s="24" t="s">
        <v>73</v>
      </c>
      <c r="O26" s="24"/>
    </row>
    <row r="27" spans="1:15" s="15" customFormat="1" ht="49.5" customHeight="1">
      <c r="A27" s="23" t="s">
        <v>267</v>
      </c>
      <c r="B27" s="23" t="s">
        <v>155</v>
      </c>
      <c r="C27" s="32" t="s">
        <v>250</v>
      </c>
      <c r="D27" s="30" t="s">
        <v>43</v>
      </c>
      <c r="E27" s="30" t="s">
        <v>8</v>
      </c>
      <c r="F27" s="30" t="s">
        <v>84</v>
      </c>
      <c r="G27" s="31">
        <f>20000000000/31.85/1000000</f>
        <v>627.9434850863422</v>
      </c>
      <c r="H27" s="6" t="s">
        <v>213</v>
      </c>
      <c r="I27" s="7">
        <v>1</v>
      </c>
      <c r="J27" s="22"/>
      <c r="K27" s="22"/>
      <c r="O27" s="15" t="s">
        <v>31</v>
      </c>
    </row>
    <row r="28" spans="1:15" s="15" customFormat="1" ht="50.25" customHeight="1">
      <c r="A28" s="23" t="s">
        <v>275</v>
      </c>
      <c r="B28" s="23" t="s">
        <v>171</v>
      </c>
      <c r="C28" s="30" t="s">
        <v>127</v>
      </c>
      <c r="D28" s="30" t="s">
        <v>43</v>
      </c>
      <c r="E28" s="30" t="s">
        <v>50</v>
      </c>
      <c r="F28" s="30" t="s">
        <v>56</v>
      </c>
      <c r="G28" s="31">
        <f>17000000000/31.85/1000000</f>
        <v>533.7519623233908</v>
      </c>
      <c r="H28" s="6" t="s">
        <v>213</v>
      </c>
      <c r="I28" s="7">
        <v>1</v>
      </c>
      <c r="J28" s="17"/>
      <c r="K28" s="18">
        <v>3</v>
      </c>
      <c r="L28" s="24" t="s">
        <v>34</v>
      </c>
      <c r="M28" s="24" t="s">
        <v>35</v>
      </c>
      <c r="N28" s="24"/>
      <c r="O28" s="24" t="s">
        <v>32</v>
      </c>
    </row>
    <row r="29" spans="1:15" s="15" customFormat="1" ht="37.5" customHeight="1">
      <c r="A29" s="23" t="s">
        <v>268</v>
      </c>
      <c r="B29" s="23" t="s">
        <v>158</v>
      </c>
      <c r="C29" s="32" t="s">
        <v>242</v>
      </c>
      <c r="D29" s="30" t="s">
        <v>43</v>
      </c>
      <c r="E29" s="32" t="s">
        <v>8</v>
      </c>
      <c r="F29" s="32" t="s">
        <v>119</v>
      </c>
      <c r="G29" s="31">
        <f>17000000000/31.85/1000000</f>
        <v>533.7519623233908</v>
      </c>
      <c r="H29" s="6" t="s">
        <v>209</v>
      </c>
      <c r="I29" s="7">
        <v>1.5</v>
      </c>
      <c r="L29" s="15" t="s">
        <v>101</v>
      </c>
      <c r="O29" s="15" t="s">
        <v>32</v>
      </c>
    </row>
    <row r="30" spans="1:15" s="15" customFormat="1" ht="39" customHeight="1">
      <c r="A30" s="23" t="s">
        <v>134</v>
      </c>
      <c r="B30" s="23" t="s">
        <v>135</v>
      </c>
      <c r="C30" s="30" t="s">
        <v>245</v>
      </c>
      <c r="D30" s="30" t="s">
        <v>107</v>
      </c>
      <c r="E30" s="30" t="s">
        <v>8</v>
      </c>
      <c r="F30" s="30" t="s">
        <v>4</v>
      </c>
      <c r="G30" s="31">
        <v>531.3</v>
      </c>
      <c r="H30" s="6" t="s">
        <v>212</v>
      </c>
      <c r="I30" s="20">
        <v>1.5</v>
      </c>
      <c r="J30" s="21"/>
      <c r="K30" s="21"/>
      <c r="L30" s="24" t="s">
        <v>89</v>
      </c>
      <c r="M30" s="24" t="s">
        <v>90</v>
      </c>
      <c r="N30" s="24"/>
      <c r="O30" s="24" t="s">
        <v>31</v>
      </c>
    </row>
    <row r="31" spans="1:15" s="15" customFormat="1" ht="29.25" customHeight="1">
      <c r="A31" s="23" t="s">
        <v>269</v>
      </c>
      <c r="B31" s="23" t="s">
        <v>125</v>
      </c>
      <c r="C31" s="30" t="s">
        <v>244</v>
      </c>
      <c r="D31" s="30" t="s">
        <v>65</v>
      </c>
      <c r="E31" s="30" t="s">
        <v>49</v>
      </c>
      <c r="F31" s="30" t="s">
        <v>7</v>
      </c>
      <c r="G31" s="31">
        <f>16500000000/31.85/1000000</f>
        <v>518.0533751962323</v>
      </c>
      <c r="H31" s="6" t="s">
        <v>211</v>
      </c>
      <c r="I31" s="7">
        <v>1</v>
      </c>
      <c r="J31" s="17"/>
      <c r="K31" s="18">
        <v>9</v>
      </c>
      <c r="L31" s="24" t="s">
        <v>1</v>
      </c>
      <c r="M31" s="24"/>
      <c r="N31" s="24" t="s">
        <v>78</v>
      </c>
      <c r="O31" s="24" t="s">
        <v>32</v>
      </c>
    </row>
    <row r="32" spans="1:15" s="15" customFormat="1" ht="41.25" customHeight="1">
      <c r="A32" s="23" t="s">
        <v>128</v>
      </c>
      <c r="B32" s="23" t="s">
        <v>169</v>
      </c>
      <c r="C32" s="30" t="s">
        <v>246</v>
      </c>
      <c r="D32" s="30" t="s">
        <v>43</v>
      </c>
      <c r="E32" s="30" t="s">
        <v>50</v>
      </c>
      <c r="F32" s="23" t="s">
        <v>288</v>
      </c>
      <c r="G32" s="31">
        <f>15101092000/31.85/1000000</f>
        <v>474.1316169544741</v>
      </c>
      <c r="H32" s="6" t="s">
        <v>210</v>
      </c>
      <c r="I32" s="20">
        <v>1.5</v>
      </c>
      <c r="J32" s="17"/>
      <c r="K32" s="24"/>
      <c r="L32" s="24" t="s">
        <v>81</v>
      </c>
      <c r="M32" s="24"/>
      <c r="N32" s="24"/>
      <c r="O32" s="24" t="s">
        <v>31</v>
      </c>
    </row>
    <row r="33" spans="1:15" s="15" customFormat="1" ht="41.25" customHeight="1">
      <c r="A33" s="23" t="s">
        <v>133</v>
      </c>
      <c r="B33" s="23" t="s">
        <v>174</v>
      </c>
      <c r="C33" s="30" t="s">
        <v>239</v>
      </c>
      <c r="D33" s="30" t="s">
        <v>107</v>
      </c>
      <c r="E33" s="30" t="s">
        <v>44</v>
      </c>
      <c r="F33" s="30" t="s">
        <v>25</v>
      </c>
      <c r="G33" s="31">
        <v>471.9</v>
      </c>
      <c r="H33" s="6" t="s">
        <v>200</v>
      </c>
      <c r="I33" s="28">
        <v>3</v>
      </c>
      <c r="J33" s="21"/>
      <c r="K33" s="21"/>
      <c r="L33" s="24"/>
      <c r="M33" s="24"/>
      <c r="N33" s="24" t="s">
        <v>79</v>
      </c>
      <c r="O33" s="24" t="s">
        <v>31</v>
      </c>
    </row>
    <row r="34" spans="1:15" s="15" customFormat="1" ht="66" customHeight="1">
      <c r="A34" s="23" t="s">
        <v>270</v>
      </c>
      <c r="B34" s="8" t="s">
        <v>276</v>
      </c>
      <c r="C34" s="30" t="s">
        <v>244</v>
      </c>
      <c r="D34" s="30" t="s">
        <v>65</v>
      </c>
      <c r="E34" s="30" t="s">
        <v>49</v>
      </c>
      <c r="F34" s="30" t="s">
        <v>7</v>
      </c>
      <c r="G34" s="31">
        <f>15000000000/31.85/1000000</f>
        <v>470.95761381475666</v>
      </c>
      <c r="H34" s="6" t="s">
        <v>203</v>
      </c>
      <c r="I34" s="20">
        <v>0</v>
      </c>
      <c r="J34" s="17"/>
      <c r="K34" s="21"/>
      <c r="L34" s="24"/>
      <c r="M34" s="24"/>
      <c r="N34" s="24"/>
      <c r="O34" s="24" t="s">
        <v>31</v>
      </c>
    </row>
    <row r="35" spans="1:16" s="15" customFormat="1" ht="66.75" customHeight="1">
      <c r="A35" s="23" t="s">
        <v>100</v>
      </c>
      <c r="B35" s="8" t="s">
        <v>159</v>
      </c>
      <c r="C35" s="32" t="s">
        <v>242</v>
      </c>
      <c r="D35" s="30" t="s">
        <v>43</v>
      </c>
      <c r="E35" s="32" t="s">
        <v>58</v>
      </c>
      <c r="F35" s="32" t="s">
        <v>2</v>
      </c>
      <c r="G35" s="31">
        <f>14000000000/31.85/1000000</f>
        <v>439.56043956043953</v>
      </c>
      <c r="H35" s="6" t="s">
        <v>209</v>
      </c>
      <c r="I35" s="7">
        <v>1</v>
      </c>
      <c r="J35" s="14"/>
      <c r="K35" s="14">
        <v>3</v>
      </c>
      <c r="L35" s="14" t="s">
        <v>14</v>
      </c>
      <c r="M35" s="14" t="s">
        <v>55</v>
      </c>
      <c r="N35" s="14" t="s">
        <v>74</v>
      </c>
      <c r="O35" s="14" t="s">
        <v>32</v>
      </c>
      <c r="P35" s="14"/>
    </row>
    <row r="36" spans="1:16" s="15" customFormat="1" ht="29.25" customHeight="1">
      <c r="A36" s="23" t="s">
        <v>120</v>
      </c>
      <c r="B36" s="8" t="s">
        <v>121</v>
      </c>
      <c r="C36" s="30" t="s">
        <v>241</v>
      </c>
      <c r="D36" s="30" t="s">
        <v>43</v>
      </c>
      <c r="E36" s="30" t="s">
        <v>8</v>
      </c>
      <c r="F36" s="23" t="s">
        <v>132</v>
      </c>
      <c r="G36" s="31">
        <v>416.3</v>
      </c>
      <c r="H36" s="6" t="s">
        <v>208</v>
      </c>
      <c r="I36" s="20">
        <v>1.5</v>
      </c>
      <c r="J36" s="14"/>
      <c r="K36" s="14"/>
      <c r="L36" s="14" t="s">
        <v>97</v>
      </c>
      <c r="M36" s="14"/>
      <c r="N36" s="14"/>
      <c r="O36" s="14"/>
      <c r="P36" s="14"/>
    </row>
    <row r="37" spans="1:16" s="15" customFormat="1" ht="29.25" customHeight="1">
      <c r="A37" s="23" t="s">
        <v>271</v>
      </c>
      <c r="B37" s="8" t="s">
        <v>192</v>
      </c>
      <c r="C37" s="30" t="s">
        <v>240</v>
      </c>
      <c r="D37" s="30" t="s">
        <v>30</v>
      </c>
      <c r="E37" s="30" t="s">
        <v>49</v>
      </c>
      <c r="F37" s="32" t="s">
        <v>9</v>
      </c>
      <c r="G37" s="31">
        <f>13000000000/31.85/1000000</f>
        <v>408.1632653061224</v>
      </c>
      <c r="H37" s="6" t="s">
        <v>207</v>
      </c>
      <c r="I37" s="7">
        <v>0</v>
      </c>
      <c r="J37" s="8"/>
      <c r="K37" s="8"/>
      <c r="L37" s="8"/>
      <c r="M37" s="8"/>
      <c r="N37" s="8"/>
      <c r="O37" s="8"/>
      <c r="P37" s="14"/>
    </row>
    <row r="38" spans="1:16" s="15" customFormat="1" ht="29.25" customHeight="1">
      <c r="A38" s="23" t="s">
        <v>124</v>
      </c>
      <c r="B38" s="8" t="s">
        <v>188</v>
      </c>
      <c r="C38" s="30" t="s">
        <v>238</v>
      </c>
      <c r="D38" s="30" t="s">
        <v>42</v>
      </c>
      <c r="E38" s="33" t="s">
        <v>281</v>
      </c>
      <c r="F38" s="33" t="s">
        <v>281</v>
      </c>
      <c r="G38" s="31">
        <f>12300000000/31.85/1000000</f>
        <v>386.18524332810046</v>
      </c>
      <c r="H38" s="6" t="s">
        <v>204</v>
      </c>
      <c r="I38" s="7">
        <v>0</v>
      </c>
      <c r="J38" s="14"/>
      <c r="K38" s="14"/>
      <c r="L38" s="14"/>
      <c r="M38" s="14"/>
      <c r="N38" s="14"/>
      <c r="O38" s="14"/>
      <c r="P38" s="14"/>
    </row>
    <row r="39" spans="1:16" s="15" customFormat="1" ht="51" customHeight="1">
      <c r="A39" s="23" t="s">
        <v>274</v>
      </c>
      <c r="B39" s="8" t="s">
        <v>130</v>
      </c>
      <c r="C39" s="30" t="s">
        <v>129</v>
      </c>
      <c r="D39" s="30" t="s">
        <v>41</v>
      </c>
      <c r="E39" s="30" t="s">
        <v>8</v>
      </c>
      <c r="F39" s="30" t="s">
        <v>47</v>
      </c>
      <c r="G39" s="31">
        <f>10000000000/31.85/1000000</f>
        <v>313.9717425431711</v>
      </c>
      <c r="H39" s="6" t="s">
        <v>206</v>
      </c>
      <c r="I39" s="7">
        <v>3</v>
      </c>
      <c r="J39" s="5"/>
      <c r="K39" s="6"/>
      <c r="L39" s="8" t="s">
        <v>102</v>
      </c>
      <c r="M39" s="8"/>
      <c r="N39" s="8"/>
      <c r="O39" s="8"/>
      <c r="P39" s="14"/>
    </row>
    <row r="40" spans="1:16" s="15" customFormat="1" ht="29.25" customHeight="1">
      <c r="A40" s="23" t="s">
        <v>80</v>
      </c>
      <c r="B40" s="23" t="s">
        <v>174</v>
      </c>
      <c r="C40" s="30" t="s">
        <v>239</v>
      </c>
      <c r="D40" s="30" t="s">
        <v>107</v>
      </c>
      <c r="E40" s="30" t="s">
        <v>44</v>
      </c>
      <c r="F40" s="30" t="s">
        <v>25</v>
      </c>
      <c r="G40" s="31">
        <v>373.8</v>
      </c>
      <c r="H40" s="6" t="s">
        <v>205</v>
      </c>
      <c r="I40" s="28">
        <v>3</v>
      </c>
      <c r="J40" s="8"/>
      <c r="K40" s="8"/>
      <c r="L40" s="8"/>
      <c r="M40" s="8"/>
      <c r="N40" s="8"/>
      <c r="O40" s="8" t="s">
        <v>31</v>
      </c>
      <c r="P40" s="14"/>
    </row>
    <row r="41" spans="1:16" s="15" customFormat="1" ht="67.5" customHeight="1">
      <c r="A41" s="23" t="s">
        <v>123</v>
      </c>
      <c r="B41" s="23" t="s">
        <v>187</v>
      </c>
      <c r="C41" s="30" t="s">
        <v>238</v>
      </c>
      <c r="D41" s="30" t="s">
        <v>42</v>
      </c>
      <c r="E41" s="30" t="s">
        <v>280</v>
      </c>
      <c r="F41" s="30" t="s">
        <v>279</v>
      </c>
      <c r="G41" s="31">
        <f>(7500000000+4000000000)/31.85/1000000</f>
        <v>361.0675039246468</v>
      </c>
      <c r="H41" s="6" t="s">
        <v>204</v>
      </c>
      <c r="I41" s="7">
        <v>0</v>
      </c>
      <c r="J41" s="5"/>
      <c r="K41" s="6"/>
      <c r="L41" s="8"/>
      <c r="M41" s="8"/>
      <c r="N41" s="8"/>
      <c r="O41" s="8"/>
      <c r="P41" s="14"/>
    </row>
    <row r="42" spans="1:15" s="15" customFormat="1" ht="29.25" customHeight="1">
      <c r="A42" s="23" t="s">
        <v>256</v>
      </c>
      <c r="B42" s="23" t="s">
        <v>170</v>
      </c>
      <c r="C42" s="23" t="s">
        <v>237</v>
      </c>
      <c r="D42" s="30" t="s">
        <v>29</v>
      </c>
      <c r="E42" s="30" t="s">
        <v>58</v>
      </c>
      <c r="F42" s="23" t="s">
        <v>28</v>
      </c>
      <c r="G42" s="31">
        <v>350</v>
      </c>
      <c r="H42" s="6" t="s">
        <v>203</v>
      </c>
      <c r="I42" s="7">
        <v>1</v>
      </c>
      <c r="O42" s="15" t="s">
        <v>32</v>
      </c>
    </row>
    <row r="43" spans="1:16" s="15" customFormat="1" ht="80.25" customHeight="1">
      <c r="A43" s="23" t="s">
        <v>115</v>
      </c>
      <c r="B43" s="23" t="s">
        <v>285</v>
      </c>
      <c r="C43" s="30" t="s">
        <v>243</v>
      </c>
      <c r="D43" s="30" t="s">
        <v>43</v>
      </c>
      <c r="E43" s="30" t="s">
        <v>6</v>
      </c>
      <c r="F43" s="30" t="s">
        <v>26</v>
      </c>
      <c r="G43" s="31">
        <f>10300000000/31.85/1000000</f>
        <v>323.3908948194662</v>
      </c>
      <c r="H43" s="6" t="s">
        <v>202</v>
      </c>
      <c r="I43" s="7">
        <v>1.5</v>
      </c>
      <c r="J43" s="5"/>
      <c r="K43" s="6">
        <v>5</v>
      </c>
      <c r="L43" s="8" t="s">
        <v>13</v>
      </c>
      <c r="M43" s="8"/>
      <c r="N43" s="8"/>
      <c r="O43" s="8" t="s">
        <v>32</v>
      </c>
      <c r="P43" s="14"/>
    </row>
    <row r="44" spans="1:16" s="15" customFormat="1" ht="29.25" customHeight="1">
      <c r="A44" s="23" t="s">
        <v>118</v>
      </c>
      <c r="B44" s="23" t="s">
        <v>168</v>
      </c>
      <c r="C44" s="23" t="s">
        <v>236</v>
      </c>
      <c r="D44" s="30" t="s">
        <v>65</v>
      </c>
      <c r="E44" s="30" t="s">
        <v>49</v>
      </c>
      <c r="F44" s="23" t="s">
        <v>24</v>
      </c>
      <c r="G44" s="31">
        <f>10000000000/31.85/1000000</f>
        <v>313.9717425431711</v>
      </c>
      <c r="H44" s="6" t="s">
        <v>201</v>
      </c>
      <c r="I44" s="7">
        <v>0</v>
      </c>
      <c r="J44" s="5"/>
      <c r="K44" s="6"/>
      <c r="L44" s="8"/>
      <c r="M44" s="8"/>
      <c r="N44" s="8"/>
      <c r="O44" s="8"/>
      <c r="P44" s="14"/>
    </row>
    <row r="45" spans="1:16" s="15" customFormat="1" ht="63" customHeight="1">
      <c r="A45" s="23" t="s">
        <v>277</v>
      </c>
      <c r="B45" s="23" t="s">
        <v>131</v>
      </c>
      <c r="C45" s="23" t="s">
        <v>235</v>
      </c>
      <c r="D45" s="32" t="s">
        <v>41</v>
      </c>
      <c r="E45" s="30" t="s">
        <v>58</v>
      </c>
      <c r="F45" s="30" t="s">
        <v>38</v>
      </c>
      <c r="G45" s="31">
        <f>9860601300/31.85/1000000</f>
        <v>309.5950172684459</v>
      </c>
      <c r="H45" s="6" t="s">
        <v>194</v>
      </c>
      <c r="I45" s="7">
        <v>1.5</v>
      </c>
      <c r="J45" s="5"/>
      <c r="K45" s="8"/>
      <c r="L45" s="8" t="s">
        <v>88</v>
      </c>
      <c r="M45" s="8"/>
      <c r="N45" s="8"/>
      <c r="O45" s="8" t="s">
        <v>31</v>
      </c>
      <c r="P45" s="14"/>
    </row>
    <row r="46" spans="1:16" s="15" customFormat="1" ht="48.75" customHeight="1">
      <c r="A46" s="23" t="s">
        <v>272</v>
      </c>
      <c r="B46" s="23" t="s">
        <v>141</v>
      </c>
      <c r="C46" s="30" t="s">
        <v>234</v>
      </c>
      <c r="D46" s="30" t="s">
        <v>30</v>
      </c>
      <c r="E46" s="30" t="s">
        <v>33</v>
      </c>
      <c r="F46" s="30" t="s">
        <v>37</v>
      </c>
      <c r="G46" s="31">
        <f>9812000000/31.85/1000000</f>
        <v>308.06907378335944</v>
      </c>
      <c r="H46" s="6" t="s">
        <v>200</v>
      </c>
      <c r="I46" s="7">
        <v>2</v>
      </c>
      <c r="J46" s="14"/>
      <c r="K46" s="14">
        <v>4</v>
      </c>
      <c r="L46" s="14"/>
      <c r="M46" s="14"/>
      <c r="N46" s="14"/>
      <c r="O46" s="14" t="s">
        <v>32</v>
      </c>
      <c r="P46" s="14"/>
    </row>
    <row r="47" spans="1:15" s="15" customFormat="1" ht="43.5" customHeight="1">
      <c r="A47" s="23" t="s">
        <v>70</v>
      </c>
      <c r="B47" s="23" t="s">
        <v>286</v>
      </c>
      <c r="C47" s="30" t="s">
        <v>233</v>
      </c>
      <c r="D47" s="30" t="s">
        <v>41</v>
      </c>
      <c r="E47" s="30" t="s">
        <v>8</v>
      </c>
      <c r="F47" s="30" t="s">
        <v>57</v>
      </c>
      <c r="G47" s="31">
        <v>300</v>
      </c>
      <c r="H47" s="6" t="s">
        <v>199</v>
      </c>
      <c r="I47" s="7">
        <v>1.5</v>
      </c>
      <c r="J47" s="22"/>
      <c r="K47" s="22"/>
      <c r="O47" s="15" t="s">
        <v>31</v>
      </c>
    </row>
    <row r="48" spans="1:16" s="15" customFormat="1" ht="63.75" customHeight="1">
      <c r="A48" s="23" t="s">
        <v>181</v>
      </c>
      <c r="B48" s="23" t="s">
        <v>117</v>
      </c>
      <c r="C48" s="23" t="s">
        <v>232</v>
      </c>
      <c r="D48" s="23" t="s">
        <v>110</v>
      </c>
      <c r="E48" s="23" t="s">
        <v>8</v>
      </c>
      <c r="F48" s="23" t="s">
        <v>64</v>
      </c>
      <c r="G48" s="31">
        <f>9116000000/31.85/1000000</f>
        <v>286.2166405023548</v>
      </c>
      <c r="H48" s="6" t="s">
        <v>198</v>
      </c>
      <c r="I48" s="7">
        <v>1.5</v>
      </c>
      <c r="J48" s="5"/>
      <c r="K48" s="6"/>
      <c r="L48" s="8"/>
      <c r="M48" s="8"/>
      <c r="N48" s="8"/>
      <c r="O48" s="8"/>
      <c r="P48" s="14"/>
    </row>
    <row r="49" spans="1:16" s="15" customFormat="1" ht="29.25" customHeight="1">
      <c r="A49" s="23" t="s">
        <v>191</v>
      </c>
      <c r="B49" s="23" t="s">
        <v>113</v>
      </c>
      <c r="C49" s="30" t="s">
        <v>231</v>
      </c>
      <c r="D49" s="30" t="s">
        <v>43</v>
      </c>
      <c r="E49" s="30" t="s">
        <v>179</v>
      </c>
      <c r="F49" s="30" t="s">
        <v>190</v>
      </c>
      <c r="G49" s="31">
        <f>9000000000/31.85/1000000</f>
        <v>282.574568288854</v>
      </c>
      <c r="H49" s="6" t="s">
        <v>197</v>
      </c>
      <c r="I49" s="7">
        <v>0</v>
      </c>
      <c r="J49" s="5"/>
      <c r="K49" s="6"/>
      <c r="L49" s="8"/>
      <c r="M49" s="8"/>
      <c r="N49" s="8"/>
      <c r="O49" s="8"/>
      <c r="P49" s="14"/>
    </row>
    <row r="50" spans="1:16" s="15" customFormat="1" ht="45" customHeight="1">
      <c r="A50" s="23" t="s">
        <v>183</v>
      </c>
      <c r="B50" s="23" t="s">
        <v>184</v>
      </c>
      <c r="C50" s="30" t="s">
        <v>91</v>
      </c>
      <c r="D50" s="30" t="s">
        <v>108</v>
      </c>
      <c r="E50" s="30" t="s">
        <v>44</v>
      </c>
      <c r="F50" s="30" t="s">
        <v>3</v>
      </c>
      <c r="G50" s="31">
        <v>281.1</v>
      </c>
      <c r="H50" s="6" t="s">
        <v>196</v>
      </c>
      <c r="I50" s="28">
        <v>1.5</v>
      </c>
      <c r="J50" s="5"/>
      <c r="K50" s="6">
        <v>10</v>
      </c>
      <c r="L50" s="8" t="s">
        <v>62</v>
      </c>
      <c r="M50" s="8" t="s">
        <v>61</v>
      </c>
      <c r="N50" s="8"/>
      <c r="O50" s="8" t="s">
        <v>32</v>
      </c>
      <c r="P50" s="14"/>
    </row>
    <row r="51" spans="1:16" s="15" customFormat="1" ht="39.75" customHeight="1">
      <c r="A51" s="23" t="s">
        <v>257</v>
      </c>
      <c r="B51" s="23" t="s">
        <v>186</v>
      </c>
      <c r="C51" s="30" t="s">
        <v>278</v>
      </c>
      <c r="D51" s="30" t="s">
        <v>178</v>
      </c>
      <c r="E51" s="30" t="s">
        <v>49</v>
      </c>
      <c r="F51" s="30" t="s">
        <v>185</v>
      </c>
      <c r="G51" s="31">
        <f>8800000000/31.85/1000000</f>
        <v>276.29513343799056</v>
      </c>
      <c r="H51" s="6" t="s">
        <v>195</v>
      </c>
      <c r="I51" s="7">
        <v>1</v>
      </c>
      <c r="J51" s="5"/>
      <c r="K51" s="8"/>
      <c r="L51" s="8"/>
      <c r="M51" s="8"/>
      <c r="N51" s="8"/>
      <c r="O51" s="8" t="s">
        <v>31</v>
      </c>
      <c r="P51" s="14"/>
    </row>
    <row r="52" spans="1:16" s="15" customFormat="1" ht="39.75" customHeight="1">
      <c r="A52" s="3" t="s">
        <v>273</v>
      </c>
      <c r="B52" s="23" t="s">
        <v>294</v>
      </c>
      <c r="C52" s="3" t="s">
        <v>111</v>
      </c>
      <c r="D52" s="30" t="s">
        <v>29</v>
      </c>
      <c r="E52" s="30" t="s">
        <v>58</v>
      </c>
      <c r="F52" s="30" t="s">
        <v>23</v>
      </c>
      <c r="G52" s="31">
        <f>8500000000/31.85/1000000</f>
        <v>266.8759811616954</v>
      </c>
      <c r="H52" s="16" t="s">
        <v>211</v>
      </c>
      <c r="I52" s="7">
        <v>1</v>
      </c>
      <c r="J52" s="5"/>
      <c r="K52" s="8"/>
      <c r="L52" s="8"/>
      <c r="M52" s="8"/>
      <c r="N52" s="8"/>
      <c r="O52" s="8"/>
      <c r="P52" s="14"/>
    </row>
    <row r="53" spans="1:7" s="37" customFormat="1" ht="12.75">
      <c r="A53" s="34" t="s">
        <v>297</v>
      </c>
      <c r="B53" s="35"/>
      <c r="C53" s="35"/>
      <c r="D53" s="35"/>
      <c r="E53" s="35"/>
      <c r="F53" s="35"/>
      <c r="G53" s="36"/>
    </row>
    <row r="54" spans="1:7" s="37" customFormat="1" ht="12.75">
      <c r="A54" s="34" t="s">
        <v>293</v>
      </c>
      <c r="B54" s="35"/>
      <c r="C54" s="35"/>
      <c r="D54" s="35"/>
      <c r="E54" s="35"/>
      <c r="F54" s="35"/>
      <c r="G54" s="36"/>
    </row>
    <row r="55" spans="1:7" s="37" customFormat="1" ht="12.75">
      <c r="A55" s="34" t="s">
        <v>292</v>
      </c>
      <c r="B55" s="35"/>
      <c r="C55" s="35"/>
      <c r="D55" s="35"/>
      <c r="E55" s="35"/>
      <c r="F55" s="35"/>
      <c r="G55" s="35"/>
    </row>
    <row r="56" ht="12.75">
      <c r="A56" s="34" t="s">
        <v>295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GroznykhA</cp:lastModifiedBy>
  <cp:lastPrinted>2012-11-22T18:35:17Z</cp:lastPrinted>
  <dcterms:created xsi:type="dcterms:W3CDTF">2010-11-17T21:21:08Z</dcterms:created>
  <dcterms:modified xsi:type="dcterms:W3CDTF">2014-02-02T15:45:45Z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