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2016" sheetId="1" r:id="rId1"/>
    <sheet name="2016 не сорт" sheetId="2" state="hidden" r:id="rId2"/>
    <sheet name="полностью" sheetId="3" state="hidden" r:id="rId3"/>
    <sheet name="инфографика" sheetId="4" state="hidden" r:id="rId4"/>
    <sheet name="проверка" sheetId="5" state="hidden" r:id="rId5"/>
    <sheet name="2015" sheetId="6" state="hidden" r:id="rId6"/>
  </sheets>
  <definedNames/>
  <calcPr fullCalcOnLoad="1"/>
</workbook>
</file>

<file path=xl/comments2.xml><?xml version="1.0" encoding="utf-8"?>
<comments xmlns="http://schemas.openxmlformats.org/spreadsheetml/2006/main">
  <authors>
    <author>Заякин Сергей</author>
  </authors>
  <commentList>
    <comment ref="G16" authorId="0">
      <text>
        <r>
          <rPr>
            <b/>
            <sz val="8"/>
            <rFont val="Tahoma"/>
            <family val="2"/>
          </rPr>
          <t>Заякин Сергей:</t>
        </r>
        <r>
          <rPr>
            <sz val="8"/>
            <rFont val="Tahoma"/>
            <family val="2"/>
          </rPr>
          <t xml:space="preserve">
на условиях конфиденциальности - закрыть в итоговй под *</t>
        </r>
      </text>
    </comment>
  </commentList>
</comments>
</file>

<file path=xl/comments5.xml><?xml version="1.0" encoding="utf-8"?>
<comments xmlns="http://schemas.openxmlformats.org/spreadsheetml/2006/main">
  <authors>
    <author>Заякин Сергей</author>
  </authors>
  <commentList>
    <comment ref="D4" authorId="0">
      <text>
        <r>
          <rPr>
            <b/>
            <sz val="8"/>
            <rFont val="Tahoma"/>
            <family val="2"/>
          </rPr>
          <t>Заякин Сергей:</t>
        </r>
        <r>
          <rPr>
            <sz val="8"/>
            <rFont val="Tahoma"/>
            <family val="2"/>
          </rPr>
          <t xml:space="preserve">
на условиях конфиденциальности - закрыть в итоговй под *</t>
        </r>
      </text>
    </comment>
  </commentList>
</comments>
</file>

<file path=xl/sharedStrings.xml><?xml version="1.0" encoding="utf-8"?>
<sst xmlns="http://schemas.openxmlformats.org/spreadsheetml/2006/main" count="693" uniqueCount="273">
  <si>
    <t>Банки и финансовые институты</t>
  </si>
  <si>
    <t>Интеллектуальная собственность</t>
  </si>
  <si>
    <t>Коммерческое и хозяйственное право</t>
  </si>
  <si>
    <t>Корпоративное право (общая практика)</t>
  </si>
  <si>
    <t>M&amp;A (слияния и поглощения), инвестиции</t>
  </si>
  <si>
    <t>Антимонопольное законодательство</t>
  </si>
  <si>
    <t>Банкротства</t>
  </si>
  <si>
    <t>Налоговое право</t>
  </si>
  <si>
    <t>Недвижимость (корпоративный сегмент)</t>
  </si>
  <si>
    <t>Рынки капитала</t>
  </si>
  <si>
    <t>Трудовое право</t>
  </si>
  <si>
    <t>Защита прав граждан, потребителей</t>
  </si>
  <si>
    <t>ТЭК и добывающая промышленность</t>
  </si>
  <si>
    <t>Судебные споры</t>
  </si>
  <si>
    <t>Уголовное право и представительство в суде по уголовным делам</t>
  </si>
  <si>
    <t>Другие виды юридических услуг
(укажите какие)</t>
  </si>
  <si>
    <t>Всего по юридическим услугам:</t>
  </si>
  <si>
    <t>Другие виды деятельности (помимо юридических):</t>
  </si>
  <si>
    <t>ИТОГО по всем видам деятельности:</t>
  </si>
  <si>
    <t>ПОКАЗАТЕЛЬ</t>
  </si>
  <si>
    <t>Полное наименовании организации
(с указанием организационно-правовой формы)</t>
  </si>
  <si>
    <t>Бренд компании (группы), под которым она будет присутствовать в рейтинге</t>
  </si>
  <si>
    <t>Год основания лидирующей  материнской организации</t>
  </si>
  <si>
    <t>Количество полных лет на рынке</t>
  </si>
  <si>
    <t>Ключевая компетенция</t>
  </si>
  <si>
    <t>Кол-во филиалов, представительств или дочерних компаний</t>
  </si>
  <si>
    <t>Профессиональные объединения</t>
  </si>
  <si>
    <t>ЛИСТ</t>
  </si>
  <si>
    <t>Общие сведения</t>
  </si>
  <si>
    <t>Показатели деятельности</t>
  </si>
  <si>
    <t>ЯЧЕЙКА</t>
  </si>
  <si>
    <t>C5</t>
  </si>
  <si>
    <t>C7</t>
  </si>
  <si>
    <t>C9</t>
  </si>
  <si>
    <t>C10</t>
  </si>
  <si>
    <t>C12</t>
  </si>
  <si>
    <t>C14</t>
  </si>
  <si>
    <t>C16</t>
  </si>
  <si>
    <t>C18</t>
  </si>
  <si>
    <t>C20</t>
  </si>
  <si>
    <t>C22</t>
  </si>
  <si>
    <t>C24</t>
  </si>
  <si>
    <t>C27</t>
  </si>
  <si>
    <t>C29</t>
  </si>
  <si>
    <t>C32</t>
  </si>
  <si>
    <t>E32</t>
  </si>
  <si>
    <t>C35</t>
  </si>
  <si>
    <t>E35</t>
  </si>
  <si>
    <t>C38</t>
  </si>
  <si>
    <t>E38</t>
  </si>
  <si>
    <t>C41</t>
  </si>
  <si>
    <t>E41</t>
  </si>
  <si>
    <t>C43</t>
  </si>
  <si>
    <t>C45</t>
  </si>
  <si>
    <t>C48</t>
  </si>
  <si>
    <t>E48</t>
  </si>
  <si>
    <t>C52</t>
  </si>
  <si>
    <t>E52</t>
  </si>
  <si>
    <t>C56</t>
  </si>
  <si>
    <t>E56</t>
  </si>
  <si>
    <t>C60</t>
  </si>
  <si>
    <t>E60</t>
  </si>
  <si>
    <t>B7</t>
  </si>
  <si>
    <t>B8</t>
  </si>
  <si>
    <t>C8</t>
  </si>
  <si>
    <t>B9</t>
  </si>
  <si>
    <t>B10</t>
  </si>
  <si>
    <t>B11</t>
  </si>
  <si>
    <t>C11</t>
  </si>
  <si>
    <t>B12</t>
  </si>
  <si>
    <t>B13</t>
  </si>
  <si>
    <t>C13</t>
  </si>
  <si>
    <t>B14</t>
  </si>
  <si>
    <t>B15</t>
  </si>
  <si>
    <t>C15</t>
  </si>
  <si>
    <t>B16</t>
  </si>
  <si>
    <t>B17</t>
  </si>
  <si>
    <t>C17</t>
  </si>
  <si>
    <t>B18</t>
  </si>
  <si>
    <t>B19</t>
  </si>
  <si>
    <t>C19</t>
  </si>
  <si>
    <t>B20</t>
  </si>
  <si>
    <t>B21</t>
  </si>
  <si>
    <t>C21</t>
  </si>
  <si>
    <t>B22</t>
  </si>
  <si>
    <t>B23</t>
  </si>
  <si>
    <t>C23</t>
  </si>
  <si>
    <t>B24</t>
  </si>
  <si>
    <t>B25</t>
  </si>
  <si>
    <t>C25</t>
  </si>
  <si>
    <t>Место</t>
  </si>
  <si>
    <t>Компания</t>
  </si>
  <si>
    <t>Место-положение центрального офиса</t>
  </si>
  <si>
    <t>Год основания</t>
  </si>
  <si>
    <t>Выручка от оказания юридических услуг, 
тыс. руб.</t>
  </si>
  <si>
    <t>Число юристов, чел.</t>
  </si>
  <si>
    <t>Членство в профессиональных объединениях</t>
  </si>
  <si>
    <t>Ключевая область компетенции</t>
  </si>
  <si>
    <t>Уровень доверия присланным данным *</t>
  </si>
  <si>
    <t xml:space="preserve">Изменение за год, чел. </t>
  </si>
  <si>
    <t>Рейтинг юридических компаний областных центров Урала и Западной Сибири по итогам 2015 года</t>
  </si>
  <si>
    <t>По итогам 2015 года</t>
  </si>
  <si>
    <t>Количество корпоративных клиентов 2015</t>
  </si>
  <si>
    <t>Количество частных клиентов 2015</t>
  </si>
  <si>
    <t>Средняя численность юристов, обеспечивающих предоставление юридических услуг, включая работающих по договору, указываются совокупные данные по компании (группе)_2015</t>
  </si>
  <si>
    <t>Cовокупная выручка компании (нетто)_2015</t>
  </si>
  <si>
    <t>Cовокупная выручка компании (нетто) от предоставления юридических услуг (в рублях, без НДС)_2015</t>
  </si>
  <si>
    <t>Выручка компании (нетто) от предоставления юридических услуг (в рублях, без НДС) корпоративным клиентам (юридическим лицам)_2015</t>
  </si>
  <si>
    <t>Выручка компании (нетто) от предоставления юридических услуг (в рублях, без НДС) частным клиентам (физическим лицам)_2015</t>
  </si>
  <si>
    <t>За 2015 г.</t>
  </si>
  <si>
    <t>Прирост, %</t>
  </si>
  <si>
    <t>в руб.</t>
  </si>
  <si>
    <t>-</t>
  </si>
  <si>
    <t>Екатеринбург</t>
  </si>
  <si>
    <t>I</t>
  </si>
  <si>
    <t>нет</t>
  </si>
  <si>
    <t xml:space="preserve">Судебные споры, Коммерческое и хозяйственное право, Корпоративное право, Недвижимость </t>
  </si>
  <si>
    <t>Индивидуальный предприниматель Кобяков Эдуард Вадимович</t>
  </si>
  <si>
    <t>АНР.xls</t>
  </si>
  <si>
    <t>Закрытое акционерное общество (ЗАО) "Ассоциация "Налоги России"</t>
  </si>
  <si>
    <t>налоговое право</t>
  </si>
  <si>
    <t>Тюмень</t>
  </si>
  <si>
    <t>Растам.xls</t>
  </si>
  <si>
    <t>РАСТАМ</t>
  </si>
  <si>
    <t>Судебные споры, недвижимость (корпоративный сегмент)</t>
  </si>
  <si>
    <t>По итогам 2016 года</t>
  </si>
  <si>
    <t>Выручка на одного юриста 
в 2016году, тыс. руб.</t>
  </si>
  <si>
    <t>Количество клиентов 2016</t>
  </si>
  <si>
    <t>Количество корпоративных клиентов 2016</t>
  </si>
  <si>
    <t>Количество частных клиентов 2016</t>
  </si>
  <si>
    <t>Средняя численность юристов, обеспечивающих предоставление юридических услуг, включая работающих по договору, указываются совокупные данные по компании (группе)_2016</t>
  </si>
  <si>
    <t>Количество юристов со стажем работы не менее 5-ти лет, включая работающих по договору (указываются совокупные данные по компании (группе) на момент заполнения анкеты)_2016</t>
  </si>
  <si>
    <t>Количество кандидатов и докторов юридических наук, включая работающих по договору (указываются совокупные данные по компании (группе) на момент заполнения анкеты)_2016</t>
  </si>
  <si>
    <t>Cовокупная выручка компании (нетто)_2016</t>
  </si>
  <si>
    <t>Cовокупная выручка компании (нетто) от предоставления юридических услуг (в рублях, без НДС)_2016</t>
  </si>
  <si>
    <t>Выручка компании (нетто) от предоставления юридических услуг (в рублях, без НДС) корпоративным клиентам (юридическим лицам)_2016</t>
  </si>
  <si>
    <t>Выручка компании (нетто) от предоставления юридических услуг (в рублях, без НДС) частным клиентам (физическим лицам)_2016</t>
  </si>
  <si>
    <t>За 2016 г.</t>
  </si>
  <si>
    <t>Количество клиетов 2015</t>
  </si>
  <si>
    <t>Клиенты</t>
  </si>
  <si>
    <t>Сотрудники</t>
  </si>
  <si>
    <t>Аликин и Кобяков.xls</t>
  </si>
  <si>
    <t>620990, г. Екатеринбург, ул. Белинского, д. 34, оф. 125-126</t>
  </si>
  <si>
    <t xml:space="preserve"> Почтовый адрес юридической компании</t>
  </si>
  <si>
    <t xml:space="preserve"> Екатеринбург</t>
  </si>
  <si>
    <t>Ассоциация юристов России</t>
  </si>
  <si>
    <t xml:space="preserve">Судебные споры, коммерческое и хозяйственное право, корпоративное право, недвижимость </t>
  </si>
  <si>
    <t>Арбитраж.ру.xls</t>
  </si>
  <si>
    <t>ООО «Юридическая фирма «Арбитраж.ру»</t>
  </si>
  <si>
    <t>г. Тюмень, ул. Клары Цеткин, 61, корп. 4/2</t>
  </si>
  <si>
    <t>Банкротства, судебные споры, налоговое право.</t>
  </si>
  <si>
    <t>620014, г.Екатеринбург, переулок Химиков,3</t>
  </si>
  <si>
    <t>Выручка, руб.</t>
  </si>
  <si>
    <t>625048, г.Тюмень, ул. Шиллера, д. 34 к.1/1</t>
  </si>
  <si>
    <t>ООО "УК"РАСТАМ"</t>
  </si>
  <si>
    <t>ЭНСО.xls</t>
  </si>
  <si>
    <t>620109, Свердловская обл., г. Екатеринбург, ул. Крауля, д. 9А, офис 412</t>
  </si>
  <si>
    <t>Международная ассоциация юристов Mackrell International, Ассоциация юристов России, DENTONS, Деловая Россия, СООО "Общество защиты прав потребителей", Союз участников потребительского рынка</t>
  </si>
  <si>
    <t>Банкротства, Коммерческое и хозяйственное право, Корпоративное право (общая практика)</t>
  </si>
  <si>
    <t>Общество с ограниченной ответственностью "Юридическая компания "ЭНСО"</t>
  </si>
  <si>
    <t>Ас.xls</t>
  </si>
  <si>
    <t>620075,Свердловская обл.,г.Екатеринбург,ул.Первомайская, 15,оф. 408</t>
  </si>
  <si>
    <t>4 июня 1997</t>
  </si>
  <si>
    <t xml:space="preserve">Уральская правовая палата </t>
  </si>
  <si>
    <t>корпоративное право (общая практика), судебные споры, другие виды юридических услуг. Вступление в саморегулируемые организации, помощь в получении лицензий, тендерное сопровождение.</t>
  </si>
  <si>
    <t>II</t>
  </si>
  <si>
    <t>Общество с ограниченной ответственностью "Компания Ас"</t>
  </si>
  <si>
    <t>20 лет</t>
  </si>
  <si>
    <t>Правомир.xls</t>
  </si>
  <si>
    <t>454092, г. Челябинск, ул. Курчатова, д.19, корп.2</t>
  </si>
  <si>
    <t>представление интересов в судах, банкротство</t>
  </si>
  <si>
    <t xml:space="preserve"> Челябинск</t>
  </si>
  <si>
    <t>ЗАО "Правомир"</t>
  </si>
  <si>
    <t>ЮС КОГЕНС.xls</t>
  </si>
  <si>
    <t>620014, Россия, Екатеринбург, ул. Хохрякова, 75</t>
  </si>
  <si>
    <t>Одтельные партнеры являются членами Ассоциации юристов России</t>
  </si>
  <si>
    <t>Отельные партнеры являются членами Ассоциации юристов России</t>
  </si>
  <si>
    <t>Общество с ограниченной ответственностью "ЮС КОГЕНС"</t>
  </si>
  <si>
    <t>левъ.xls</t>
  </si>
  <si>
    <t>620014, Свердловская обл., г. Екатеринбург, пр. Ленина, 5/4, оф. 130</t>
  </si>
  <si>
    <t>Ассоциация юристов России, Национальная правовая палата</t>
  </si>
  <si>
    <t xml:space="preserve">Коммерческое и хозяйственное право, корпоративное право, недвижимость, налоговое право   
</t>
  </si>
  <si>
    <t>ООО Юридическая фирма "ЛЕВЪ"</t>
  </si>
  <si>
    <t>НиФП.xls</t>
  </si>
  <si>
    <t>620075, г. Екатеринбург , ул. Луначарского , д. 77</t>
  </si>
  <si>
    <t xml:space="preserve">судебные споры . Налоговое право </t>
  </si>
  <si>
    <t>Акционерное общество "Центр экономических экспертиз "Налоги и финансовое право"</t>
  </si>
  <si>
    <t>виндер.xls</t>
  </si>
  <si>
    <t>620000, г. Екатеринбург, пр. Ленина, 25, оф. 5.125</t>
  </si>
  <si>
    <t>юридические услуги</t>
  </si>
  <si>
    <t>Общество с ограниченной ответственностью "Юридическая компания "Виндер"</t>
  </si>
  <si>
    <t>ЮРИДИЧЕСКАЯ КОМПАНИЯ «АЛИКИН И КОБЯКОВ»</t>
  </si>
  <si>
    <t>ЮРИДИЧЕСКАЯ ФИРМА «АРБИТРАЖ.РУ»</t>
  </si>
  <si>
    <t>АССОЦИАЦИЯ «НАЛОГИ РОССИИ»</t>
  </si>
  <si>
    <t>ЮРИДИЧЕСКАЯ КОМПАНИЯ «ЭНСО»</t>
  </si>
  <si>
    <t>КОМПАНИЯ АС</t>
  </si>
  <si>
    <t>ЮРИДИЧЕСКАЯ ГРУППА «ПРАВОМИР»</t>
  </si>
  <si>
    <t>ЮРИДИЧЕСКОЕ АГЕНТСТВО «ЮС КОГЕНС»</t>
  </si>
  <si>
    <t>ГРУППА КОМПАНИЙ «ЛЕВЪ&amp;ЛЕВЪ-АУДИТ»</t>
  </si>
  <si>
    <t>ГРУППА КОМПАНИЙ «НАЛОГИ И ФИНАНСОВОЕ ПРАВО»</t>
  </si>
  <si>
    <t>VINDER LAW OFFICE</t>
  </si>
  <si>
    <t>Авуар.xls</t>
  </si>
  <si>
    <t>454080, г. Челябинск, ул. Тернопольская, 6, этаж 4</t>
  </si>
  <si>
    <t>Челябинск</t>
  </si>
  <si>
    <t>ЮРИДИЧЕСКАЯ КОМПАНИЯ «АВУАР»</t>
  </si>
  <si>
    <t>ООО Юридическая компания Авуар</t>
  </si>
  <si>
    <t>КОМПАНИЯ «АС»</t>
  </si>
  <si>
    <t>Всего</t>
  </si>
  <si>
    <t>Корпоративные</t>
  </si>
  <si>
    <t>Частные</t>
  </si>
  <si>
    <t>Динамика, % (правая шкала)</t>
  </si>
  <si>
    <t>Доля в 2016 г.,%</t>
  </si>
  <si>
    <t>Всего юристов</t>
  </si>
  <si>
    <t>Со стажем не менее 5 лет</t>
  </si>
  <si>
    <t>Кандитаты и доктора юридических наук</t>
  </si>
  <si>
    <t>Совокупная выручка</t>
  </si>
  <si>
    <t>Выручка от юридических услуг</t>
  </si>
  <si>
    <t>априори.xls</t>
  </si>
  <si>
    <t>620075 г. Екатеринбург, ул. Красноармейская, 10, оф. 810</t>
  </si>
  <si>
    <t>недвижимость, судебные споры, корпоративное право, коммерческое и хозяйственное право</t>
  </si>
  <si>
    <t>Общество с ограниченной ответственностью "Консалтинговая группа "Априори"</t>
  </si>
  <si>
    <t>ГРУППА КОМПАНИЙ «АПРИОРИ»</t>
  </si>
  <si>
    <t>Выручка, млн руб.</t>
  </si>
  <si>
    <t>Другие виды юридических услуг</t>
  </si>
  <si>
    <t>руб.</t>
  </si>
  <si>
    <t>млн руб.</t>
  </si>
  <si>
    <t>Доля в 2015 г.,%</t>
  </si>
  <si>
    <t>Совокупная выручка, млн руб.</t>
  </si>
  <si>
    <t>Рейтинг юридических компаний областных центров Урала и Западной Сибири по итогам 2016 года</t>
  </si>
  <si>
    <t>Банкротства, судебные споры</t>
  </si>
  <si>
    <t xml:space="preserve">Судебные споры , налоговое право </t>
  </si>
  <si>
    <t>Банкротства, судебные споры, налоговое право</t>
  </si>
  <si>
    <t>Недвижимость, судебные споры, корпоративное право, коммерческое и хозяйственное право</t>
  </si>
  <si>
    <t>Корпоративное право</t>
  </si>
  <si>
    <t>Судебные споры, недвижимость</t>
  </si>
  <si>
    <t>Банкротства, коммерческое и хозяйственное право, корпоративное право</t>
  </si>
  <si>
    <t>Корпоративное право, судебные споры, вступление в СРО, помощь в получении лицензий, тендерное сопровождение</t>
  </si>
  <si>
    <t>Отдельные партнеры являются членами Ассоциации юристов России</t>
  </si>
  <si>
    <t>Выручка на одного юриста 
в 2016 году, тыс. руб.</t>
  </si>
  <si>
    <t>**Данные предоставлены на условиях конфиденциальности</t>
  </si>
  <si>
    <t>Источник: АЦ «Эксперт», на основе данных компаний</t>
  </si>
  <si>
    <t>* Уровень доверия сведениям, предоставленным для участия в рейтинге, присваивается в зависимости от присланных участником материалов, подтверждающих выручку: высокий уровень (I) - если компания предоставила финансовую (бухгалтерскую) отчетность по итогам 2016 года, средний (II) - предоставлен только заверенный бланк подтверждения основных сведений.</t>
  </si>
  <si>
    <t>Местоположение центрального офиса</t>
  </si>
  <si>
    <t>Выручка на одного юриста 
в 2015 году, тыс. руб.</t>
  </si>
  <si>
    <t>По итогам 2014 года</t>
  </si>
  <si>
    <t xml:space="preserve">ГК "НАЛОГИ И ФИНАНСОВОЕ ПРАВО" </t>
  </si>
  <si>
    <t xml:space="preserve">Судебные споры,  налоговое право </t>
  </si>
  <si>
    <t>ЭНСО</t>
  </si>
  <si>
    <t>АРБИТРАЖ.РУ</t>
  </si>
  <si>
    <t>Банкротства, налоговое право, корпоративное коллекторство, судебные споры</t>
  </si>
  <si>
    <t>ГК "АПРИОРИ"</t>
  </si>
  <si>
    <t>ЮС КОГЕНС</t>
  </si>
  <si>
    <t>ЦЕНТР ПРАВОВОГО ОБЕСПЕЧЕНИЯ</t>
  </si>
  <si>
    <t>Уфа</t>
  </si>
  <si>
    <t>Коммерческое и хозяйственное право, корпоративное право, банкротство, налоговое право, недвижимость, трудовое право, судебные споры</t>
  </si>
  <si>
    <t>ГК "ЛЕВЪ&amp;ЛЕВЪ-АУДИТ"</t>
  </si>
  <si>
    <t>Коммерческое и хозяйственное право, корпоративное право, недвижимость, налоговое право</t>
  </si>
  <si>
    <t>АВУАР</t>
  </si>
  <si>
    <t>Коммерческое и хозяйственное право, налоговое право</t>
  </si>
  <si>
    <t>НБ КОНСАЛТИНГ</t>
  </si>
  <si>
    <t>Integrated Advisory Group - IAG International</t>
  </si>
  <si>
    <t>Корпоративное право, слияния и поглощения, судебные споры</t>
  </si>
  <si>
    <t>КОМПАНИЯ "АС"</t>
  </si>
  <si>
    <t xml:space="preserve">Екатеринбург
</t>
  </si>
  <si>
    <t>Уральская правовая палата</t>
  </si>
  <si>
    <t>АССОЦИАЦИЯ "НАЛОГИ РОССИИ"</t>
  </si>
  <si>
    <t>ПРАВОМИР</t>
  </si>
  <si>
    <t>Банкротство, корпоративное право, интеллектуальная собственность</t>
  </si>
  <si>
    <t>АНАЛИТИК</t>
  </si>
  <si>
    <t>АЛИКИН И КОБЯКОВ</t>
  </si>
  <si>
    <t>выручка</t>
  </si>
  <si>
    <t>сотрудники</t>
  </si>
  <si>
    <t>_**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</si>
</sst>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_р_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52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52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3" fontId="2" fillId="0" borderId="0" xfId="52" applyNumberFormat="1" applyAlignment="1">
      <alignment horizontal="center" vertical="center" wrapText="1"/>
      <protection/>
    </xf>
    <xf numFmtId="3" fontId="2" fillId="0" borderId="0" xfId="52" applyNumberFormat="1" applyFill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textRotation="90"/>
    </xf>
    <xf numFmtId="0" fontId="3" fillId="33" borderId="10" xfId="0" applyFont="1" applyFill="1" applyBorder="1" applyAlignment="1" applyProtection="1">
      <alignment horizontal="center" textRotation="90" wrapText="1"/>
      <protection locked="0"/>
    </xf>
    <xf numFmtId="0" fontId="3" fillId="33" borderId="10" xfId="0" applyFont="1" applyFill="1" applyBorder="1" applyAlignment="1">
      <alignment textRotation="90" wrapText="1"/>
    </xf>
    <xf numFmtId="0" fontId="4" fillId="33" borderId="10" xfId="0" applyFont="1" applyFill="1" applyBorder="1" applyAlignment="1">
      <alignment horizontal="center" textRotation="90" wrapText="1"/>
    </xf>
    <xf numFmtId="0" fontId="3" fillId="33" borderId="10" xfId="0" applyFont="1" applyFill="1" applyBorder="1" applyAlignment="1" applyProtection="1">
      <alignment textRotation="90" wrapText="1"/>
      <protection locked="0"/>
    </xf>
    <xf numFmtId="0" fontId="2" fillId="3" borderId="10" xfId="52" applyFont="1" applyFill="1" applyBorder="1" applyAlignment="1">
      <alignment horizontal="center" vertical="center" wrapText="1"/>
      <protection/>
    </xf>
    <xf numFmtId="0" fontId="0" fillId="3" borderId="10" xfId="0" applyFill="1" applyBorder="1" applyAlignment="1">
      <alignment/>
    </xf>
    <xf numFmtId="0" fontId="2" fillId="3" borderId="10" xfId="52" applyFill="1" applyBorder="1" applyAlignment="1">
      <alignment horizontal="center" vertical="center" wrapText="1"/>
      <protection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3" borderId="0" xfId="52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ill="1" applyBorder="1" applyAlignment="1" applyProtection="1">
      <alignment horizontal="center" vertical="center" wrapText="1"/>
      <protection locked="0"/>
    </xf>
    <xf numFmtId="3" fontId="2" fillId="0" borderId="0" xfId="52" applyNumberFormat="1" applyFont="1" applyFill="1" applyAlignment="1">
      <alignment horizontal="center" vertical="center" wrapText="1"/>
      <protection/>
    </xf>
    <xf numFmtId="0" fontId="2" fillId="0" borderId="0" xfId="52" applyNumberFormat="1" applyFont="1" applyFill="1" applyAlignment="1">
      <alignment horizontal="center" vertical="center" wrapText="1"/>
      <protection/>
    </xf>
    <xf numFmtId="0" fontId="4" fillId="0" borderId="0" xfId="52" applyNumberFormat="1" applyFont="1" applyFill="1" applyAlignment="1">
      <alignment horizontal="center" vertical="center" wrapText="1"/>
      <protection/>
    </xf>
    <xf numFmtId="172" fontId="0" fillId="0" borderId="0" xfId="0" applyNumberFormat="1" applyAlignment="1">
      <alignment wrapText="1"/>
    </xf>
    <xf numFmtId="172" fontId="0" fillId="3" borderId="0" xfId="0" applyNumberFormat="1" applyFill="1" applyAlignment="1">
      <alignment wrapText="1"/>
    </xf>
    <xf numFmtId="0" fontId="2" fillId="3" borderId="12" xfId="52" applyFont="1" applyFill="1" applyBorder="1" applyAlignment="1">
      <alignment horizontal="center" vertical="center" wrapText="1"/>
      <protection/>
    </xf>
    <xf numFmtId="0" fontId="40" fillId="0" borderId="0" xfId="0" applyFont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172" fontId="0" fillId="0" borderId="10" xfId="0" applyNumberFormat="1" applyBorder="1" applyAlignment="1">
      <alignment horizontal="center" vertical="top" wrapText="1"/>
    </xf>
    <xf numFmtId="172" fontId="0" fillId="3" borderId="10" xfId="0" applyNumberForma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173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0" fontId="0" fillId="34" borderId="0" xfId="0" applyFill="1" applyAlignment="1">
      <alignment horizontal="left" vertical="top" wrapText="1"/>
    </xf>
    <xf numFmtId="172" fontId="0" fillId="0" borderId="10" xfId="0" applyNumberFormat="1" applyFill="1" applyBorder="1" applyAlignment="1">
      <alignment horizontal="center" vertical="top" wrapText="1"/>
    </xf>
    <xf numFmtId="0" fontId="3" fillId="33" borderId="10" xfId="0" applyFont="1" applyFill="1" applyBorder="1" applyAlignment="1" applyProtection="1">
      <alignment horizontal="center" textRotation="90" wrapText="1"/>
      <protection locked="0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textRotation="90" wrapText="1"/>
    </xf>
    <xf numFmtId="0" fontId="3" fillId="33" borderId="10" xfId="0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6.28125" style="0" customWidth="1"/>
    <col min="3" max="3" width="23.421875" style="0" customWidth="1"/>
    <col min="6" max="6" width="10.7109375" style="0" bestFit="1" customWidth="1"/>
    <col min="7" max="7" width="12.00390625" style="0" customWidth="1"/>
    <col min="8" max="8" width="10.28125" style="0" bestFit="1" customWidth="1"/>
    <col min="10" max="10" width="10.28125" style="0" bestFit="1" customWidth="1"/>
    <col min="11" max="11" width="10.57421875" style="0" bestFit="1" customWidth="1"/>
    <col min="12" max="12" width="31.28125" style="0" customWidth="1"/>
    <col min="13" max="13" width="31.57421875" style="0" customWidth="1"/>
    <col min="14" max="14" width="12.57421875" style="0" customWidth="1"/>
  </cols>
  <sheetData>
    <row r="1" spans="1:8" ht="15">
      <c r="A1" s="14" t="s">
        <v>228</v>
      </c>
      <c r="F1" s="15"/>
      <c r="G1" s="16"/>
      <c r="H1" s="16"/>
    </row>
    <row r="2" spans="1:14" s="17" customFormat="1" ht="42.75" customHeight="1">
      <c r="A2" s="66" t="s">
        <v>90</v>
      </c>
      <c r="B2" s="66"/>
      <c r="C2" s="65" t="s">
        <v>91</v>
      </c>
      <c r="D2" s="67" t="s">
        <v>92</v>
      </c>
      <c r="E2" s="67" t="s">
        <v>93</v>
      </c>
      <c r="F2" s="68" t="s">
        <v>94</v>
      </c>
      <c r="G2" s="68"/>
      <c r="H2" s="68"/>
      <c r="I2" s="68" t="s">
        <v>95</v>
      </c>
      <c r="J2" s="68"/>
      <c r="K2" s="64" t="s">
        <v>238</v>
      </c>
      <c r="L2" s="65" t="s">
        <v>96</v>
      </c>
      <c r="M2" s="65" t="s">
        <v>97</v>
      </c>
      <c r="N2" s="66" t="s">
        <v>98</v>
      </c>
    </row>
    <row r="3" spans="1:14" s="17" customFormat="1" ht="60">
      <c r="A3" s="19" t="s">
        <v>125</v>
      </c>
      <c r="B3" s="19" t="s">
        <v>101</v>
      </c>
      <c r="C3" s="65"/>
      <c r="D3" s="67"/>
      <c r="E3" s="67"/>
      <c r="F3" s="20">
        <v>2016</v>
      </c>
      <c r="G3" s="20">
        <v>2015</v>
      </c>
      <c r="H3" s="21" t="s">
        <v>110</v>
      </c>
      <c r="I3" s="18">
        <v>2016</v>
      </c>
      <c r="J3" s="19" t="s">
        <v>99</v>
      </c>
      <c r="K3" s="64"/>
      <c r="L3" s="65"/>
      <c r="M3" s="65"/>
      <c r="N3" s="66"/>
    </row>
    <row r="4" spans="1:14" s="49" customFormat="1" ht="50.25" customHeight="1">
      <c r="A4" s="51">
        <v>1</v>
      </c>
      <c r="B4" s="51">
        <v>1</v>
      </c>
      <c r="C4" s="52" t="s">
        <v>123</v>
      </c>
      <c r="D4" s="51" t="s">
        <v>121</v>
      </c>
      <c r="E4" s="53">
        <v>1995</v>
      </c>
      <c r="F4" s="54">
        <v>290423.247</v>
      </c>
      <c r="G4" s="54">
        <v>333501.28</v>
      </c>
      <c r="H4" s="54">
        <v>-12.916901848172841</v>
      </c>
      <c r="I4" s="53">
        <v>13</v>
      </c>
      <c r="J4" s="53">
        <v>-3</v>
      </c>
      <c r="K4" s="54">
        <v>22340.249769230766</v>
      </c>
      <c r="L4" s="51" t="s">
        <v>112</v>
      </c>
      <c r="M4" s="51" t="s">
        <v>234</v>
      </c>
      <c r="N4" s="53" t="s">
        <v>114</v>
      </c>
    </row>
    <row r="5" spans="1:14" s="49" customFormat="1" ht="38.25" customHeight="1">
      <c r="A5" s="51">
        <v>2</v>
      </c>
      <c r="B5" s="51">
        <v>6</v>
      </c>
      <c r="C5" s="52" t="s">
        <v>200</v>
      </c>
      <c r="D5" s="51" t="s">
        <v>113</v>
      </c>
      <c r="E5" s="53">
        <v>2009</v>
      </c>
      <c r="F5" s="63" t="s">
        <v>272</v>
      </c>
      <c r="G5" s="63" t="s">
        <v>272</v>
      </c>
      <c r="H5" s="54">
        <v>134.76814159292036</v>
      </c>
      <c r="I5" s="53">
        <v>23</v>
      </c>
      <c r="J5" s="53">
        <v>5</v>
      </c>
      <c r="K5" s="51" t="s">
        <v>112</v>
      </c>
      <c r="L5" s="51" t="s">
        <v>112</v>
      </c>
      <c r="M5" s="51" t="s">
        <v>229</v>
      </c>
      <c r="N5" s="53" t="s">
        <v>114</v>
      </c>
    </row>
    <row r="6" spans="1:14" s="49" customFormat="1" ht="55.5" customHeight="1">
      <c r="A6" s="51">
        <v>3</v>
      </c>
      <c r="B6" s="51">
        <v>2</v>
      </c>
      <c r="C6" s="52" t="s">
        <v>199</v>
      </c>
      <c r="D6" s="51" t="s">
        <v>113</v>
      </c>
      <c r="E6" s="53">
        <v>1993</v>
      </c>
      <c r="F6" s="54">
        <v>76833</v>
      </c>
      <c r="G6" s="54">
        <v>87431.06</v>
      </c>
      <c r="H6" s="54">
        <v>-12.121619021889941</v>
      </c>
      <c r="I6" s="53">
        <v>17</v>
      </c>
      <c r="J6" s="53">
        <v>0</v>
      </c>
      <c r="K6" s="54">
        <v>4519.588235294118</v>
      </c>
      <c r="L6" s="51" t="s">
        <v>112</v>
      </c>
      <c r="M6" s="51" t="s">
        <v>230</v>
      </c>
      <c r="N6" s="53" t="s">
        <v>165</v>
      </c>
    </row>
    <row r="7" spans="1:14" s="49" customFormat="1" ht="39" customHeight="1">
      <c r="A7" s="51">
        <v>4</v>
      </c>
      <c r="B7" s="51">
        <v>4</v>
      </c>
      <c r="C7" s="52" t="s">
        <v>192</v>
      </c>
      <c r="D7" s="51" t="s">
        <v>121</v>
      </c>
      <c r="E7" s="53">
        <v>2009</v>
      </c>
      <c r="F7" s="54">
        <v>74846.169</v>
      </c>
      <c r="G7" s="54">
        <v>60050.378</v>
      </c>
      <c r="H7" s="54">
        <v>24.63896397121762</v>
      </c>
      <c r="I7" s="53">
        <v>13</v>
      </c>
      <c r="J7" s="53">
        <v>1</v>
      </c>
      <c r="K7" s="54">
        <v>5757.397615384615</v>
      </c>
      <c r="L7" s="51" t="s">
        <v>112</v>
      </c>
      <c r="M7" s="51" t="s">
        <v>231</v>
      </c>
      <c r="N7" s="53" t="s">
        <v>114</v>
      </c>
    </row>
    <row r="8" spans="1:14" s="49" customFormat="1" ht="106.5" customHeight="1">
      <c r="A8" s="51">
        <v>5</v>
      </c>
      <c r="B8" s="51">
        <v>3</v>
      </c>
      <c r="C8" s="52" t="s">
        <v>194</v>
      </c>
      <c r="D8" s="51" t="s">
        <v>113</v>
      </c>
      <c r="E8" s="53">
        <v>2003</v>
      </c>
      <c r="F8" s="54">
        <v>64203</v>
      </c>
      <c r="G8" s="54">
        <v>60428</v>
      </c>
      <c r="H8" s="54">
        <v>6.247103991527112</v>
      </c>
      <c r="I8" s="53">
        <v>28</v>
      </c>
      <c r="J8" s="53">
        <v>1</v>
      </c>
      <c r="K8" s="54">
        <v>2292.964285714286</v>
      </c>
      <c r="L8" s="51" t="s">
        <v>157</v>
      </c>
      <c r="M8" s="51" t="s">
        <v>235</v>
      </c>
      <c r="N8" s="53" t="s">
        <v>114</v>
      </c>
    </row>
    <row r="9" spans="1:14" s="49" customFormat="1" ht="63.75" customHeight="1">
      <c r="A9" s="51">
        <v>6</v>
      </c>
      <c r="B9" s="51">
        <v>5</v>
      </c>
      <c r="C9" s="51" t="s">
        <v>221</v>
      </c>
      <c r="D9" s="51" t="s">
        <v>113</v>
      </c>
      <c r="E9" s="53">
        <v>2005</v>
      </c>
      <c r="F9" s="54">
        <v>45200</v>
      </c>
      <c r="G9" s="54">
        <v>58522</v>
      </c>
      <c r="H9" s="54">
        <v>-22.764088718772427</v>
      </c>
      <c r="I9" s="53">
        <v>14</v>
      </c>
      <c r="J9" s="53">
        <v>0</v>
      </c>
      <c r="K9" s="54">
        <v>3228.5714285714284</v>
      </c>
      <c r="L9" s="51" t="s">
        <v>112</v>
      </c>
      <c r="M9" s="51" t="s">
        <v>232</v>
      </c>
      <c r="N9" s="53" t="s">
        <v>114</v>
      </c>
    </row>
    <row r="10" spans="1:14" s="49" customFormat="1" ht="46.5" customHeight="1">
      <c r="A10" s="51">
        <v>7</v>
      </c>
      <c r="B10" s="51">
        <v>7</v>
      </c>
      <c r="C10" s="52" t="s">
        <v>197</v>
      </c>
      <c r="D10" s="51" t="s">
        <v>113</v>
      </c>
      <c r="E10" s="53">
        <v>2001</v>
      </c>
      <c r="F10" s="54">
        <v>33271.207</v>
      </c>
      <c r="G10" s="54">
        <v>42925.63</v>
      </c>
      <c r="H10" s="54">
        <v>-22.491045559494395</v>
      </c>
      <c r="I10" s="53">
        <v>16</v>
      </c>
      <c r="J10" s="53">
        <v>0</v>
      </c>
      <c r="K10" s="54">
        <v>2079.4504375</v>
      </c>
      <c r="L10" s="51" t="s">
        <v>237</v>
      </c>
      <c r="M10" s="51" t="s">
        <v>233</v>
      </c>
      <c r="N10" s="53" t="s">
        <v>114</v>
      </c>
    </row>
    <row r="11" spans="1:14" s="49" customFormat="1" ht="45" customHeight="1">
      <c r="A11" s="51">
        <v>8</v>
      </c>
      <c r="B11" s="51">
        <v>10</v>
      </c>
      <c r="C11" s="51" t="s">
        <v>204</v>
      </c>
      <c r="D11" s="51" t="s">
        <v>203</v>
      </c>
      <c r="E11" s="53">
        <v>2010</v>
      </c>
      <c r="F11" s="54">
        <v>32131</v>
      </c>
      <c r="G11" s="54">
        <v>29932</v>
      </c>
      <c r="H11" s="54">
        <v>7.346652412134176</v>
      </c>
      <c r="I11" s="53">
        <v>15</v>
      </c>
      <c r="J11" s="53">
        <v>0</v>
      </c>
      <c r="K11" s="54">
        <v>2142.0666666666666</v>
      </c>
      <c r="L11" s="51" t="s">
        <v>112</v>
      </c>
      <c r="M11" s="51" t="s">
        <v>7</v>
      </c>
      <c r="N11" s="53" t="s">
        <v>165</v>
      </c>
    </row>
    <row r="12" spans="1:14" s="49" customFormat="1" ht="63.75" customHeight="1">
      <c r="A12" s="51">
        <v>9</v>
      </c>
      <c r="B12" s="51">
        <v>9</v>
      </c>
      <c r="C12" s="52" t="s">
        <v>198</v>
      </c>
      <c r="D12" s="51" t="s">
        <v>113</v>
      </c>
      <c r="E12" s="53">
        <v>1991</v>
      </c>
      <c r="F12" s="54">
        <v>30752.743</v>
      </c>
      <c r="G12" s="54">
        <v>30201</v>
      </c>
      <c r="H12" s="54">
        <f>F12/(G12/100)-100</f>
        <v>1.8269030826793795</v>
      </c>
      <c r="I12" s="53">
        <v>26</v>
      </c>
      <c r="J12" s="53">
        <v>4</v>
      </c>
      <c r="K12" s="54">
        <v>1182.7978076923077</v>
      </c>
      <c r="L12" s="51" t="s">
        <v>180</v>
      </c>
      <c r="M12" s="51" t="s">
        <v>181</v>
      </c>
      <c r="N12" s="53" t="s">
        <v>165</v>
      </c>
    </row>
    <row r="13" spans="1:14" s="49" customFormat="1" ht="63" customHeight="1">
      <c r="A13" s="51">
        <v>10</v>
      </c>
      <c r="B13" s="51">
        <v>12</v>
      </c>
      <c r="C13" s="52" t="s">
        <v>206</v>
      </c>
      <c r="D13" s="51" t="s">
        <v>113</v>
      </c>
      <c r="E13" s="53">
        <v>1997</v>
      </c>
      <c r="F13" s="54">
        <v>25100</v>
      </c>
      <c r="G13" s="54">
        <v>21400</v>
      </c>
      <c r="H13" s="54">
        <v>17.28971962616822</v>
      </c>
      <c r="I13" s="53">
        <v>15</v>
      </c>
      <c r="J13" s="53">
        <v>2</v>
      </c>
      <c r="K13" s="54">
        <v>1673.3333333333333</v>
      </c>
      <c r="L13" s="51" t="s">
        <v>163</v>
      </c>
      <c r="M13" s="51" t="s">
        <v>236</v>
      </c>
      <c r="N13" s="53" t="s">
        <v>165</v>
      </c>
    </row>
    <row r="14" spans="1:14" s="49" customFormat="1" ht="29.25" customHeight="1">
      <c r="A14" s="51">
        <v>11</v>
      </c>
      <c r="B14" s="51">
        <v>13</v>
      </c>
      <c r="C14" s="52" t="s">
        <v>193</v>
      </c>
      <c r="D14" s="51" t="s">
        <v>113</v>
      </c>
      <c r="E14" s="53">
        <v>1992</v>
      </c>
      <c r="F14" s="54">
        <v>17443.119</v>
      </c>
      <c r="G14" s="54">
        <v>18739.645</v>
      </c>
      <c r="H14" s="54">
        <v>-6.918626259995861</v>
      </c>
      <c r="I14" s="53">
        <v>5</v>
      </c>
      <c r="J14" s="53">
        <v>0</v>
      </c>
      <c r="K14" s="54">
        <v>3488.6238</v>
      </c>
      <c r="L14" s="51" t="s">
        <v>112</v>
      </c>
      <c r="M14" s="51" t="s">
        <v>7</v>
      </c>
      <c r="N14" s="53" t="s">
        <v>114</v>
      </c>
    </row>
    <row r="15" spans="1:14" s="49" customFormat="1" ht="49.5" customHeight="1">
      <c r="A15" s="51">
        <v>12</v>
      </c>
      <c r="B15" s="51">
        <v>14</v>
      </c>
      <c r="C15" s="52" t="s">
        <v>196</v>
      </c>
      <c r="D15" s="51" t="s">
        <v>171</v>
      </c>
      <c r="E15" s="53">
        <v>2003</v>
      </c>
      <c r="F15" s="54">
        <v>5610</v>
      </c>
      <c r="G15" s="54">
        <v>3850.25</v>
      </c>
      <c r="H15" s="54">
        <v>45.70482436205441</v>
      </c>
      <c r="I15" s="53">
        <v>7</v>
      </c>
      <c r="J15" s="53">
        <v>1</v>
      </c>
      <c r="K15" s="54">
        <v>801.4285714285714</v>
      </c>
      <c r="L15" s="51" t="s">
        <v>112</v>
      </c>
      <c r="M15" s="51" t="s">
        <v>229</v>
      </c>
      <c r="N15" s="53" t="s">
        <v>165</v>
      </c>
    </row>
    <row r="16" spans="1:14" s="49" customFormat="1" ht="69" customHeight="1">
      <c r="A16" s="51">
        <v>13</v>
      </c>
      <c r="B16" s="51">
        <v>16</v>
      </c>
      <c r="C16" s="52" t="s">
        <v>191</v>
      </c>
      <c r="D16" s="51" t="s">
        <v>144</v>
      </c>
      <c r="E16" s="53">
        <v>2005</v>
      </c>
      <c r="F16" s="54">
        <v>3502.961</v>
      </c>
      <c r="G16" s="54">
        <v>2290.051</v>
      </c>
      <c r="H16" s="54">
        <v>52.96432262862268</v>
      </c>
      <c r="I16" s="53">
        <v>14</v>
      </c>
      <c r="J16" s="53">
        <v>7</v>
      </c>
      <c r="K16" s="54">
        <v>250.21149999999997</v>
      </c>
      <c r="L16" s="51" t="s">
        <v>145</v>
      </c>
      <c r="M16" s="51" t="s">
        <v>146</v>
      </c>
      <c r="N16" s="53" t="s">
        <v>114</v>
      </c>
    </row>
    <row r="17" ht="15">
      <c r="A17" s="56" t="s">
        <v>240</v>
      </c>
    </row>
    <row r="18" ht="15">
      <c r="A18" s="57" t="s">
        <v>241</v>
      </c>
    </row>
    <row r="19" ht="15">
      <c r="A19" t="s">
        <v>239</v>
      </c>
    </row>
  </sheetData>
  <sheetProtection/>
  <mergeCells count="10">
    <mergeCell ref="K2:K3"/>
    <mergeCell ref="L2:L3"/>
    <mergeCell ref="M2:M3"/>
    <mergeCell ref="N2:N3"/>
    <mergeCell ref="A2:B2"/>
    <mergeCell ref="C2:C3"/>
    <mergeCell ref="D2:D3"/>
    <mergeCell ref="E2:E3"/>
    <mergeCell ref="F2:H2"/>
    <mergeCell ref="I2:J2"/>
  </mergeCells>
  <printOptions/>
  <pageMargins left="0.7" right="0.7" top="0.75" bottom="0.75" header="0.3" footer="0.3"/>
  <pageSetup fitToWidth="0" fitToHeight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B10">
      <selection activeCell="A2" sqref="A2:K16"/>
    </sheetView>
  </sheetViews>
  <sheetFormatPr defaultColWidth="9.140625" defaultRowHeight="15"/>
  <cols>
    <col min="2" max="2" width="11.57421875" style="0" bestFit="1" customWidth="1"/>
    <col min="4" max="4" width="23.421875" style="0" customWidth="1"/>
    <col min="7" max="7" width="10.7109375" style="0" bestFit="1" customWidth="1"/>
    <col min="8" max="8" width="12.00390625" style="0" customWidth="1"/>
    <col min="9" max="9" width="10.28125" style="0" bestFit="1" customWidth="1"/>
    <col min="12" max="12" width="10.28125" style="0" bestFit="1" customWidth="1"/>
    <col min="13" max="13" width="10.57421875" style="0" bestFit="1" customWidth="1"/>
    <col min="15" max="15" width="31.57421875" style="0" customWidth="1"/>
    <col min="17" max="17" width="11.57421875" style="0" bestFit="1" customWidth="1"/>
  </cols>
  <sheetData>
    <row r="1" spans="2:9" ht="15">
      <c r="B1" s="14" t="s">
        <v>100</v>
      </c>
      <c r="G1" s="15"/>
      <c r="H1" s="16"/>
      <c r="I1" s="16"/>
    </row>
    <row r="2" spans="2:16" s="17" customFormat="1" ht="42.75" customHeight="1">
      <c r="B2" s="66" t="s">
        <v>90</v>
      </c>
      <c r="C2" s="66"/>
      <c r="D2" s="65" t="s">
        <v>91</v>
      </c>
      <c r="E2" s="67" t="s">
        <v>92</v>
      </c>
      <c r="F2" s="67" t="s">
        <v>93</v>
      </c>
      <c r="G2" s="68" t="s">
        <v>94</v>
      </c>
      <c r="H2" s="68"/>
      <c r="I2" s="68"/>
      <c r="J2" s="68" t="s">
        <v>95</v>
      </c>
      <c r="K2" s="68"/>
      <c r="L2" s="68"/>
      <c r="M2" s="64" t="s">
        <v>126</v>
      </c>
      <c r="N2" s="65" t="s">
        <v>96</v>
      </c>
      <c r="O2" s="65" t="s">
        <v>97</v>
      </c>
      <c r="P2" s="66" t="s">
        <v>98</v>
      </c>
    </row>
    <row r="3" spans="1:16" s="17" customFormat="1" ht="40.5">
      <c r="A3" s="24" t="s">
        <v>19</v>
      </c>
      <c r="B3" s="19" t="s">
        <v>125</v>
      </c>
      <c r="C3" s="19" t="s">
        <v>101</v>
      </c>
      <c r="D3" s="65"/>
      <c r="E3" s="67"/>
      <c r="F3" s="67"/>
      <c r="G3" s="20">
        <v>2016</v>
      </c>
      <c r="H3" s="20">
        <v>2015</v>
      </c>
      <c r="I3" s="21" t="s">
        <v>110</v>
      </c>
      <c r="J3" s="18">
        <v>2016</v>
      </c>
      <c r="K3" s="18">
        <v>2015</v>
      </c>
      <c r="L3" s="19" t="s">
        <v>99</v>
      </c>
      <c r="M3" s="64"/>
      <c r="N3" s="65"/>
      <c r="O3" s="65"/>
      <c r="P3" s="66"/>
    </row>
    <row r="4" spans="1:16" ht="25.5">
      <c r="A4" s="22" t="s">
        <v>27</v>
      </c>
      <c r="B4" s="23"/>
      <c r="C4" s="23"/>
      <c r="D4" s="24" t="s">
        <v>28</v>
      </c>
      <c r="E4" s="24" t="s">
        <v>28</v>
      </c>
      <c r="F4" s="24" t="s">
        <v>28</v>
      </c>
      <c r="G4" s="24" t="s">
        <v>28</v>
      </c>
      <c r="H4" s="24" t="s">
        <v>28</v>
      </c>
      <c r="I4" s="23"/>
      <c r="J4" s="24" t="s">
        <v>28</v>
      </c>
      <c r="K4" s="24" t="s">
        <v>28</v>
      </c>
      <c r="L4" s="23"/>
      <c r="M4" s="23"/>
      <c r="N4" s="24" t="s">
        <v>28</v>
      </c>
      <c r="O4" s="24" t="s">
        <v>28</v>
      </c>
      <c r="P4" s="23"/>
    </row>
    <row r="5" spans="1:16" ht="15">
      <c r="A5" s="24" t="s">
        <v>30</v>
      </c>
      <c r="B5" s="23"/>
      <c r="C5" s="23"/>
      <c r="D5" s="38" t="s">
        <v>32</v>
      </c>
      <c r="E5" s="25" t="s">
        <v>34</v>
      </c>
      <c r="F5" s="24" t="s">
        <v>39</v>
      </c>
      <c r="G5" s="25" t="s">
        <v>56</v>
      </c>
      <c r="H5" s="25" t="s">
        <v>57</v>
      </c>
      <c r="I5" s="23"/>
      <c r="J5" s="25" t="s">
        <v>50</v>
      </c>
      <c r="K5" s="25" t="s">
        <v>51</v>
      </c>
      <c r="L5" s="23"/>
      <c r="M5" s="23"/>
      <c r="N5" s="25" t="s">
        <v>43</v>
      </c>
      <c r="O5" s="24" t="s">
        <v>41</v>
      </c>
      <c r="P5" s="23"/>
    </row>
    <row r="6" spans="1:17" s="28" customFormat="1" ht="26.25" customHeight="1">
      <c r="A6" s="27" t="s">
        <v>141</v>
      </c>
      <c r="C6" s="28">
        <v>16</v>
      </c>
      <c r="D6" s="39" t="s">
        <v>191</v>
      </c>
      <c r="E6" s="28" t="s">
        <v>144</v>
      </c>
      <c r="F6" s="28">
        <v>2005</v>
      </c>
      <c r="G6" s="36">
        <v>3502.961</v>
      </c>
      <c r="H6" s="36">
        <v>2290.051</v>
      </c>
      <c r="I6" s="36">
        <v>52.96432262862268</v>
      </c>
      <c r="J6" s="28">
        <v>14</v>
      </c>
      <c r="K6" s="28">
        <v>7</v>
      </c>
      <c r="L6" s="28">
        <v>7</v>
      </c>
      <c r="M6" s="36">
        <v>250.21149999999997</v>
      </c>
      <c r="N6" s="28" t="s">
        <v>145</v>
      </c>
      <c r="O6" s="28" t="s">
        <v>146</v>
      </c>
      <c r="P6" s="28" t="s">
        <v>114</v>
      </c>
      <c r="Q6" s="28">
        <f>G6/(MAX($G$6:$G$18))</f>
        <v>0.01206157232998638</v>
      </c>
    </row>
    <row r="7" spans="1:17" s="28" customFormat="1" ht="26.25" customHeight="1">
      <c r="A7" s="27" t="s">
        <v>147</v>
      </c>
      <c r="C7" s="28">
        <v>4</v>
      </c>
      <c r="D7" s="39" t="s">
        <v>192</v>
      </c>
      <c r="E7" s="28" t="s">
        <v>121</v>
      </c>
      <c r="F7" s="28">
        <v>2009</v>
      </c>
      <c r="G7" s="36">
        <v>74846.169</v>
      </c>
      <c r="H7" s="36">
        <v>60050.378</v>
      </c>
      <c r="I7" s="36">
        <v>24.63896397121762</v>
      </c>
      <c r="J7" s="28">
        <v>13</v>
      </c>
      <c r="K7" s="28">
        <v>12</v>
      </c>
      <c r="L7" s="28">
        <v>1</v>
      </c>
      <c r="M7" s="36">
        <v>5757.397615384615</v>
      </c>
      <c r="N7" s="28" t="s">
        <v>112</v>
      </c>
      <c r="O7" s="28" t="s">
        <v>150</v>
      </c>
      <c r="P7" s="28" t="s">
        <v>114</v>
      </c>
      <c r="Q7" s="28">
        <f aca="true" t="shared" si="0" ref="Q7:Q18">G7/(MAX($G$6:$G$18))</f>
        <v>0.2577141112949543</v>
      </c>
    </row>
    <row r="8" spans="1:17" s="28" customFormat="1" ht="24.75" customHeight="1">
      <c r="A8" s="27" t="s">
        <v>118</v>
      </c>
      <c r="C8" s="28">
        <v>13</v>
      </c>
      <c r="D8" s="39" t="s">
        <v>193</v>
      </c>
      <c r="E8" s="28" t="s">
        <v>113</v>
      </c>
      <c r="F8" s="28">
        <v>1992</v>
      </c>
      <c r="G8" s="36">
        <v>17443.119</v>
      </c>
      <c r="H8" s="36">
        <v>18739.645</v>
      </c>
      <c r="I8" s="36">
        <v>-6.918626259995861</v>
      </c>
      <c r="J8" s="28">
        <v>5</v>
      </c>
      <c r="K8" s="28">
        <v>5</v>
      </c>
      <c r="L8" s="28">
        <v>0</v>
      </c>
      <c r="M8" s="36">
        <v>3488.6238</v>
      </c>
      <c r="N8" s="28" t="s">
        <v>112</v>
      </c>
      <c r="O8" s="28" t="s">
        <v>7</v>
      </c>
      <c r="P8" s="28" t="s">
        <v>114</v>
      </c>
      <c r="Q8" s="28">
        <f t="shared" si="0"/>
        <v>0.06006102879223026</v>
      </c>
    </row>
    <row r="9" spans="1:17" s="28" customFormat="1" ht="27" customHeight="1">
      <c r="A9" s="27" t="s">
        <v>122</v>
      </c>
      <c r="C9" s="28">
        <v>1</v>
      </c>
      <c r="D9" s="39" t="s">
        <v>123</v>
      </c>
      <c r="E9" s="28" t="s">
        <v>121</v>
      </c>
      <c r="F9" s="28">
        <v>1995</v>
      </c>
      <c r="G9" s="36">
        <v>290423.247</v>
      </c>
      <c r="H9" s="36">
        <v>333501.28</v>
      </c>
      <c r="I9" s="36">
        <v>-12.916901848172841</v>
      </c>
      <c r="J9" s="28">
        <v>13</v>
      </c>
      <c r="K9" s="28">
        <v>16</v>
      </c>
      <c r="L9" s="28">
        <v>-3</v>
      </c>
      <c r="M9" s="36">
        <v>22340.249769230766</v>
      </c>
      <c r="N9" s="28" t="s">
        <v>112</v>
      </c>
      <c r="O9" s="28" t="s">
        <v>124</v>
      </c>
      <c r="P9" s="28" t="s">
        <v>114</v>
      </c>
      <c r="Q9" s="28">
        <f t="shared" si="0"/>
        <v>1</v>
      </c>
    </row>
    <row r="10" spans="1:17" s="28" customFormat="1" ht="26.25" customHeight="1">
      <c r="A10" s="27" t="s">
        <v>155</v>
      </c>
      <c r="C10" s="28">
        <v>3</v>
      </c>
      <c r="D10" s="39" t="s">
        <v>194</v>
      </c>
      <c r="E10" s="28" t="s">
        <v>113</v>
      </c>
      <c r="F10" s="28">
        <v>2003</v>
      </c>
      <c r="G10" s="36">
        <v>64203</v>
      </c>
      <c r="H10" s="36">
        <v>60428</v>
      </c>
      <c r="I10" s="36">
        <v>6.247103991527112</v>
      </c>
      <c r="J10" s="28">
        <v>28</v>
      </c>
      <c r="K10" s="28">
        <v>27</v>
      </c>
      <c r="L10" s="28">
        <v>1</v>
      </c>
      <c r="M10" s="36">
        <v>2292.964285714286</v>
      </c>
      <c r="N10" s="28" t="s">
        <v>157</v>
      </c>
      <c r="O10" s="28" t="s">
        <v>158</v>
      </c>
      <c r="P10" s="28" t="s">
        <v>114</v>
      </c>
      <c r="Q10" s="28">
        <f t="shared" si="0"/>
        <v>0.22106701396393383</v>
      </c>
    </row>
    <row r="11" spans="1:17" s="28" customFormat="1" ht="29.25" customHeight="1">
      <c r="A11" s="27" t="s">
        <v>160</v>
      </c>
      <c r="C11" s="28">
        <v>12</v>
      </c>
      <c r="D11" s="39" t="s">
        <v>206</v>
      </c>
      <c r="E11" s="28" t="s">
        <v>113</v>
      </c>
      <c r="F11" s="28">
        <v>1997</v>
      </c>
      <c r="G11" s="36">
        <v>25100</v>
      </c>
      <c r="H11" s="36">
        <v>21400</v>
      </c>
      <c r="I11" s="36">
        <v>17.28971962616822</v>
      </c>
      <c r="J11" s="28">
        <v>15</v>
      </c>
      <c r="K11" s="28">
        <v>13</v>
      </c>
      <c r="L11" s="28">
        <v>2</v>
      </c>
      <c r="M11" s="36">
        <v>1673.3333333333333</v>
      </c>
      <c r="N11" s="28" t="s">
        <v>163</v>
      </c>
      <c r="O11" s="28" t="s">
        <v>164</v>
      </c>
      <c r="P11" s="28" t="s">
        <v>165</v>
      </c>
      <c r="Q11" s="28">
        <f t="shared" si="0"/>
        <v>0.08642558837585065</v>
      </c>
    </row>
    <row r="12" spans="1:17" s="28" customFormat="1" ht="30" customHeight="1">
      <c r="A12" s="27" t="s">
        <v>168</v>
      </c>
      <c r="C12" s="28">
        <v>14</v>
      </c>
      <c r="D12" s="39" t="s">
        <v>196</v>
      </c>
      <c r="E12" s="28" t="s">
        <v>171</v>
      </c>
      <c r="F12" s="28">
        <v>2003</v>
      </c>
      <c r="G12" s="36">
        <v>5610</v>
      </c>
      <c r="H12" s="36">
        <v>3850.25</v>
      </c>
      <c r="I12" s="36">
        <v>45.70482436205441</v>
      </c>
      <c r="J12" s="28">
        <v>7</v>
      </c>
      <c r="K12" s="28">
        <v>6</v>
      </c>
      <c r="L12" s="28">
        <v>1</v>
      </c>
      <c r="M12" s="36">
        <v>801.4285714285714</v>
      </c>
      <c r="N12" s="28" t="s">
        <v>112</v>
      </c>
      <c r="O12" s="28" t="s">
        <v>170</v>
      </c>
      <c r="P12" s="28" t="s">
        <v>165</v>
      </c>
      <c r="Q12" s="28">
        <f t="shared" si="0"/>
        <v>0.019316635489582557</v>
      </c>
    </row>
    <row r="13" spans="1:17" s="28" customFormat="1" ht="32.25" customHeight="1">
      <c r="A13" s="27" t="s">
        <v>173</v>
      </c>
      <c r="C13" s="28">
        <v>7</v>
      </c>
      <c r="D13" s="39" t="s">
        <v>197</v>
      </c>
      <c r="E13" s="28" t="s">
        <v>113</v>
      </c>
      <c r="F13" s="28">
        <v>2001</v>
      </c>
      <c r="G13" s="36">
        <v>33271.207</v>
      </c>
      <c r="H13" s="36">
        <v>42925.63</v>
      </c>
      <c r="I13" s="36">
        <v>-22.491045559494395</v>
      </c>
      <c r="J13" s="28">
        <v>16</v>
      </c>
      <c r="K13" s="28">
        <v>16</v>
      </c>
      <c r="L13" s="28">
        <v>0</v>
      </c>
      <c r="M13" s="36">
        <v>2079.4504375</v>
      </c>
      <c r="N13" s="28" t="s">
        <v>176</v>
      </c>
      <c r="O13" s="28" t="s">
        <v>3</v>
      </c>
      <c r="P13" s="28" t="s">
        <v>114</v>
      </c>
      <c r="Q13" s="28">
        <f t="shared" si="0"/>
        <v>0.11456110123305661</v>
      </c>
    </row>
    <row r="14" spans="1:17" s="28" customFormat="1" ht="69" customHeight="1">
      <c r="A14" s="27" t="s">
        <v>178</v>
      </c>
      <c r="C14" s="28">
        <v>9</v>
      </c>
      <c r="D14" s="39" t="s">
        <v>198</v>
      </c>
      <c r="E14" s="28" t="s">
        <v>113</v>
      </c>
      <c r="F14" s="28">
        <v>1991</v>
      </c>
      <c r="G14" s="36">
        <v>30752.743</v>
      </c>
      <c r="H14" s="36">
        <v>30201</v>
      </c>
      <c r="I14" s="36">
        <f>G14/(H14/100)-100</f>
        <v>1.8269030826793795</v>
      </c>
      <c r="J14" s="28">
        <v>26</v>
      </c>
      <c r="K14" s="28">
        <v>22</v>
      </c>
      <c r="L14" s="28">
        <v>4</v>
      </c>
      <c r="M14" s="36">
        <v>1182.7978076923077</v>
      </c>
      <c r="N14" s="28" t="s">
        <v>180</v>
      </c>
      <c r="O14" s="28" t="s">
        <v>181</v>
      </c>
      <c r="P14" s="28" t="s">
        <v>165</v>
      </c>
      <c r="Q14" s="28">
        <f t="shared" si="0"/>
        <v>0.10588939872296105</v>
      </c>
    </row>
    <row r="15" spans="1:17" s="28" customFormat="1" ht="69" customHeight="1">
      <c r="A15" s="27" t="s">
        <v>183</v>
      </c>
      <c r="C15" s="28">
        <v>2</v>
      </c>
      <c r="D15" s="39" t="s">
        <v>199</v>
      </c>
      <c r="E15" s="28" t="s">
        <v>113</v>
      </c>
      <c r="F15" s="28">
        <v>1993</v>
      </c>
      <c r="G15" s="36">
        <v>76833</v>
      </c>
      <c r="H15" s="36">
        <v>87431.06</v>
      </c>
      <c r="I15" s="36">
        <v>-12.121619021889941</v>
      </c>
      <c r="J15" s="28">
        <v>17</v>
      </c>
      <c r="K15" s="28">
        <v>17</v>
      </c>
      <c r="L15" s="28">
        <v>0</v>
      </c>
      <c r="M15" s="36">
        <v>4519.588235294118</v>
      </c>
      <c r="N15" s="28" t="s">
        <v>112</v>
      </c>
      <c r="O15" s="28" t="s">
        <v>185</v>
      </c>
      <c r="P15" s="28" t="s">
        <v>165</v>
      </c>
      <c r="Q15" s="28">
        <f t="shared" si="0"/>
        <v>0.2645552681944914</v>
      </c>
    </row>
    <row r="16" spans="1:17" s="28" customFormat="1" ht="69" customHeight="1">
      <c r="A16" s="27" t="s">
        <v>187</v>
      </c>
      <c r="C16" s="28">
        <v>6</v>
      </c>
      <c r="D16" s="39" t="s">
        <v>200</v>
      </c>
      <c r="E16" s="28" t="s">
        <v>113</v>
      </c>
      <c r="F16" s="28">
        <v>2009</v>
      </c>
      <c r="G16" s="37">
        <v>132644</v>
      </c>
      <c r="H16" s="37">
        <v>56500</v>
      </c>
      <c r="I16" s="36">
        <v>134.76814159292036</v>
      </c>
      <c r="J16" s="28">
        <v>23</v>
      </c>
      <c r="K16" s="28">
        <v>18</v>
      </c>
      <c r="L16" s="28">
        <v>5</v>
      </c>
      <c r="M16" s="36">
        <v>5767.130434782609</v>
      </c>
      <c r="N16" s="28" t="s">
        <v>112</v>
      </c>
      <c r="O16" s="28" t="s">
        <v>189</v>
      </c>
      <c r="P16" s="28" t="s">
        <v>114</v>
      </c>
      <c r="Q16" s="28">
        <f t="shared" si="0"/>
        <v>0.4567265236863081</v>
      </c>
    </row>
    <row r="17" spans="1:17" s="28" customFormat="1" ht="69" customHeight="1">
      <c r="A17" s="27" t="s">
        <v>201</v>
      </c>
      <c r="C17" s="28">
        <v>10</v>
      </c>
      <c r="D17" s="28" t="s">
        <v>204</v>
      </c>
      <c r="E17" s="28" t="s">
        <v>203</v>
      </c>
      <c r="F17" s="28">
        <v>2010</v>
      </c>
      <c r="G17" s="36">
        <v>32131</v>
      </c>
      <c r="H17" s="36">
        <v>29932</v>
      </c>
      <c r="I17" s="36">
        <v>7.346652412134176</v>
      </c>
      <c r="J17" s="28">
        <v>15</v>
      </c>
      <c r="K17" s="28">
        <v>15</v>
      </c>
      <c r="L17" s="28">
        <v>0</v>
      </c>
      <c r="M17" s="36">
        <v>2142.0666666666666</v>
      </c>
      <c r="N17" s="28" t="s">
        <v>112</v>
      </c>
      <c r="O17" s="28" t="s">
        <v>7</v>
      </c>
      <c r="P17" s="28" t="s">
        <v>165</v>
      </c>
      <c r="Q17" s="28">
        <f t="shared" si="0"/>
        <v>0.11063508287268754</v>
      </c>
    </row>
    <row r="18" spans="1:17" s="28" customFormat="1" ht="69" customHeight="1">
      <c r="A18" s="27" t="s">
        <v>217</v>
      </c>
      <c r="C18" s="28">
        <v>5</v>
      </c>
      <c r="D18" s="28" t="s">
        <v>221</v>
      </c>
      <c r="E18" s="28" t="s">
        <v>113</v>
      </c>
      <c r="F18" s="28">
        <v>2005</v>
      </c>
      <c r="G18" s="36">
        <v>45200</v>
      </c>
      <c r="H18" s="36">
        <v>58522</v>
      </c>
      <c r="I18" s="36">
        <v>-22.764088718772427</v>
      </c>
      <c r="J18" s="28">
        <v>14</v>
      </c>
      <c r="K18" s="28">
        <v>14</v>
      </c>
      <c r="L18" s="28">
        <v>0</v>
      </c>
      <c r="M18" s="36">
        <v>3228.5714285714284</v>
      </c>
      <c r="N18" s="28" t="s">
        <v>112</v>
      </c>
      <c r="O18" s="28" t="s">
        <v>219</v>
      </c>
      <c r="P18" s="28" t="s">
        <v>114</v>
      </c>
      <c r="Q18" s="28">
        <f t="shared" si="0"/>
        <v>0.1556349240871892</v>
      </c>
    </row>
    <row r="19" spans="7:8" ht="15">
      <c r="G19" s="46">
        <f>SUM(G6:G18)</f>
        <v>831960.4459999999</v>
      </c>
      <c r="H19" s="46">
        <f>SUM(H6:H18)</f>
        <v>805771.294</v>
      </c>
    </row>
  </sheetData>
  <sheetProtection/>
  <mergeCells count="10">
    <mergeCell ref="M2:M3"/>
    <mergeCell ref="N2:N3"/>
    <mergeCell ref="O2:O3"/>
    <mergeCell ref="P2:P3"/>
    <mergeCell ref="B2:C2"/>
    <mergeCell ref="D2:D3"/>
    <mergeCell ref="E2:E3"/>
    <mergeCell ref="F2:F3"/>
    <mergeCell ref="G2:I2"/>
    <mergeCell ref="J2:L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7"/>
  <sheetViews>
    <sheetView zoomScalePageLayoutView="0" workbookViewId="0" topLeftCell="A1">
      <selection activeCell="A2" sqref="A2:K16"/>
    </sheetView>
  </sheetViews>
  <sheetFormatPr defaultColWidth="9.140625" defaultRowHeight="15"/>
  <cols>
    <col min="2" max="2" width="10.8515625" style="0" customWidth="1"/>
    <col min="11" max="16" width="9.140625" style="15" customWidth="1"/>
    <col min="22" max="22" width="10.140625" style="0" bestFit="1" customWidth="1"/>
    <col min="24" max="24" width="10.140625" style="0" bestFit="1" customWidth="1"/>
    <col min="26" max="26" width="10.140625" style="0" bestFit="1" customWidth="1"/>
    <col min="33" max="40" width="9.140625" style="15" customWidth="1"/>
    <col min="41" max="41" width="10.140625" style="15" bestFit="1" customWidth="1"/>
    <col min="42" max="42" width="11.7109375" style="15" customWidth="1"/>
    <col min="43" max="43" width="9.140625" style="15" customWidth="1"/>
    <col min="44" max="44" width="10.140625" style="15" bestFit="1" customWidth="1"/>
    <col min="45" max="45" width="9.140625" style="15" customWidth="1"/>
    <col min="46" max="46" width="10.140625" style="15" bestFit="1" customWidth="1"/>
    <col min="47" max="48" width="9.140625" style="15" customWidth="1"/>
    <col min="49" max="49" width="10.140625" style="15" bestFit="1" customWidth="1"/>
    <col min="50" max="66" width="9.140625" style="15" customWidth="1"/>
  </cols>
  <sheetData>
    <row r="1" spans="1:66" s="3" customFormat="1" ht="22.5" customHeight="1" thickBot="1">
      <c r="A1" s="1"/>
      <c r="B1" s="2" t="s">
        <v>111</v>
      </c>
      <c r="K1" s="70" t="s">
        <v>139</v>
      </c>
      <c r="L1" s="71"/>
      <c r="M1" s="71"/>
      <c r="N1" s="71"/>
      <c r="O1" s="71"/>
      <c r="P1" s="72"/>
      <c r="Q1" s="73" t="s">
        <v>140</v>
      </c>
      <c r="R1" s="74"/>
      <c r="S1" s="74"/>
      <c r="T1" s="75"/>
      <c r="U1" s="73" t="s">
        <v>152</v>
      </c>
      <c r="V1" s="74"/>
      <c r="W1" s="74"/>
      <c r="X1" s="74"/>
      <c r="Y1" s="74"/>
      <c r="Z1" s="74"/>
      <c r="AA1" s="74"/>
      <c r="AB1" s="75"/>
      <c r="AC1" s="77" t="s">
        <v>0</v>
      </c>
      <c r="AD1" s="78"/>
      <c r="AE1" s="78" t="s">
        <v>1</v>
      </c>
      <c r="AF1" s="78"/>
      <c r="AG1" s="69" t="s">
        <v>2</v>
      </c>
      <c r="AH1" s="69"/>
      <c r="AI1" s="69" t="s">
        <v>3</v>
      </c>
      <c r="AJ1" s="69"/>
      <c r="AK1" s="69" t="s">
        <v>4</v>
      </c>
      <c r="AL1" s="69"/>
      <c r="AM1" s="69" t="s">
        <v>5</v>
      </c>
      <c r="AN1" s="69"/>
      <c r="AO1" s="69" t="s">
        <v>6</v>
      </c>
      <c r="AP1" s="69"/>
      <c r="AQ1" s="69" t="s">
        <v>7</v>
      </c>
      <c r="AR1" s="69"/>
      <c r="AS1" s="69" t="s">
        <v>8</v>
      </c>
      <c r="AT1" s="69"/>
      <c r="AU1" s="69" t="s">
        <v>9</v>
      </c>
      <c r="AV1" s="69"/>
      <c r="AW1" s="69" t="s">
        <v>10</v>
      </c>
      <c r="AX1" s="69"/>
      <c r="AY1" s="69" t="s">
        <v>11</v>
      </c>
      <c r="AZ1" s="69"/>
      <c r="BA1" s="69" t="s">
        <v>12</v>
      </c>
      <c r="BB1" s="69"/>
      <c r="BC1" s="69" t="s">
        <v>13</v>
      </c>
      <c r="BD1" s="69"/>
      <c r="BE1" s="69" t="s">
        <v>14</v>
      </c>
      <c r="BF1" s="69"/>
      <c r="BG1" s="76" t="s">
        <v>15</v>
      </c>
      <c r="BH1" s="69"/>
      <c r="BI1" s="69" t="s">
        <v>16</v>
      </c>
      <c r="BJ1" s="69"/>
      <c r="BK1" s="69" t="s">
        <v>17</v>
      </c>
      <c r="BL1" s="69"/>
      <c r="BM1" s="69" t="s">
        <v>18</v>
      </c>
      <c r="BN1" s="69"/>
    </row>
    <row r="2" spans="2:66" s="4" customFormat="1" ht="118.5" customHeight="1">
      <c r="B2" s="5" t="s">
        <v>19</v>
      </c>
      <c r="C2" s="6" t="s">
        <v>20</v>
      </c>
      <c r="D2" s="6" t="s">
        <v>21</v>
      </c>
      <c r="E2" s="6" t="s">
        <v>143</v>
      </c>
      <c r="F2" s="4" t="s">
        <v>22</v>
      </c>
      <c r="G2" s="4" t="s">
        <v>23</v>
      </c>
      <c r="H2" s="4" t="s">
        <v>24</v>
      </c>
      <c r="I2" s="4" t="s">
        <v>25</v>
      </c>
      <c r="J2" s="4" t="s">
        <v>26</v>
      </c>
      <c r="K2" s="30" t="s">
        <v>127</v>
      </c>
      <c r="L2" s="30" t="s">
        <v>138</v>
      </c>
      <c r="M2" s="30" t="s">
        <v>128</v>
      </c>
      <c r="N2" s="30" t="s">
        <v>102</v>
      </c>
      <c r="O2" s="30" t="s">
        <v>129</v>
      </c>
      <c r="P2" s="30" t="s">
        <v>103</v>
      </c>
      <c r="Q2" s="31" t="s">
        <v>130</v>
      </c>
      <c r="R2" s="31" t="s">
        <v>104</v>
      </c>
      <c r="S2" s="31" t="s">
        <v>131</v>
      </c>
      <c r="T2" s="31" t="s">
        <v>132</v>
      </c>
      <c r="U2" s="31" t="s">
        <v>133</v>
      </c>
      <c r="V2" s="31" t="s">
        <v>105</v>
      </c>
      <c r="W2" s="32" t="s">
        <v>134</v>
      </c>
      <c r="X2" s="32" t="s">
        <v>106</v>
      </c>
      <c r="Y2" s="32" t="s">
        <v>135</v>
      </c>
      <c r="Z2" s="32" t="s">
        <v>107</v>
      </c>
      <c r="AA2" s="32" t="s">
        <v>136</v>
      </c>
      <c r="AB2" s="32" t="s">
        <v>108</v>
      </c>
      <c r="AC2" s="8" t="s">
        <v>137</v>
      </c>
      <c r="AD2" s="8" t="s">
        <v>109</v>
      </c>
      <c r="AE2" s="8" t="s">
        <v>137</v>
      </c>
      <c r="AF2" s="8" t="s">
        <v>109</v>
      </c>
      <c r="AG2" s="26" t="s">
        <v>137</v>
      </c>
      <c r="AH2" s="26" t="s">
        <v>109</v>
      </c>
      <c r="AI2" s="26" t="s">
        <v>137</v>
      </c>
      <c r="AJ2" s="26" t="s">
        <v>109</v>
      </c>
      <c r="AK2" s="26" t="s">
        <v>137</v>
      </c>
      <c r="AL2" s="26" t="s">
        <v>109</v>
      </c>
      <c r="AM2" s="26" t="s">
        <v>137</v>
      </c>
      <c r="AN2" s="26" t="s">
        <v>109</v>
      </c>
      <c r="AO2" s="26" t="s">
        <v>137</v>
      </c>
      <c r="AP2" s="26" t="s">
        <v>109</v>
      </c>
      <c r="AQ2" s="26" t="s">
        <v>137</v>
      </c>
      <c r="AR2" s="26" t="s">
        <v>109</v>
      </c>
      <c r="AS2" s="26" t="s">
        <v>137</v>
      </c>
      <c r="AT2" s="26" t="s">
        <v>109</v>
      </c>
      <c r="AU2" s="26" t="s">
        <v>137</v>
      </c>
      <c r="AV2" s="26" t="s">
        <v>109</v>
      </c>
      <c r="AW2" s="26" t="s">
        <v>137</v>
      </c>
      <c r="AX2" s="26" t="s">
        <v>109</v>
      </c>
      <c r="AY2" s="26" t="s">
        <v>137</v>
      </c>
      <c r="AZ2" s="26" t="s">
        <v>109</v>
      </c>
      <c r="BA2" s="26" t="s">
        <v>137</v>
      </c>
      <c r="BB2" s="26" t="s">
        <v>109</v>
      </c>
      <c r="BC2" s="26" t="s">
        <v>137</v>
      </c>
      <c r="BD2" s="26" t="s">
        <v>109</v>
      </c>
      <c r="BE2" s="26" t="s">
        <v>137</v>
      </c>
      <c r="BF2" s="26" t="s">
        <v>109</v>
      </c>
      <c r="BG2" s="26" t="s">
        <v>137</v>
      </c>
      <c r="BH2" s="26" t="s">
        <v>109</v>
      </c>
      <c r="BI2" s="26" t="s">
        <v>137</v>
      </c>
      <c r="BJ2" s="26" t="s">
        <v>109</v>
      </c>
      <c r="BK2" s="26" t="s">
        <v>137</v>
      </c>
      <c r="BL2" s="26" t="s">
        <v>109</v>
      </c>
      <c r="BM2" s="26" t="s">
        <v>137</v>
      </c>
      <c r="BN2" s="26" t="s">
        <v>109</v>
      </c>
    </row>
    <row r="3" spans="1:66" s="4" customFormat="1" ht="22.5" customHeight="1">
      <c r="A3" s="9"/>
      <c r="B3" s="7" t="s">
        <v>27</v>
      </c>
      <c r="C3" s="10" t="s">
        <v>28</v>
      </c>
      <c r="D3" s="10" t="s">
        <v>28</v>
      </c>
      <c r="E3" s="10" t="s">
        <v>28</v>
      </c>
      <c r="F3" s="10" t="s">
        <v>28</v>
      </c>
      <c r="G3" s="10" t="s">
        <v>28</v>
      </c>
      <c r="H3" s="10" t="s">
        <v>28</v>
      </c>
      <c r="I3" s="10" t="s">
        <v>28</v>
      </c>
      <c r="J3" s="10" t="s">
        <v>28</v>
      </c>
      <c r="K3" s="5" t="s">
        <v>28</v>
      </c>
      <c r="L3" s="5" t="s">
        <v>28</v>
      </c>
      <c r="M3" s="5" t="s">
        <v>28</v>
      </c>
      <c r="N3" s="5" t="s">
        <v>28</v>
      </c>
      <c r="O3" s="5" t="s">
        <v>28</v>
      </c>
      <c r="P3" s="5" t="s">
        <v>28</v>
      </c>
      <c r="Q3" s="10" t="s">
        <v>28</v>
      </c>
      <c r="R3" s="10" t="s">
        <v>28</v>
      </c>
      <c r="S3" s="10" t="s">
        <v>28</v>
      </c>
      <c r="T3" s="10" t="s">
        <v>28</v>
      </c>
      <c r="U3" s="10" t="s">
        <v>28</v>
      </c>
      <c r="V3" s="10" t="s">
        <v>28</v>
      </c>
      <c r="W3" s="10" t="s">
        <v>28</v>
      </c>
      <c r="X3" s="10" t="s">
        <v>28</v>
      </c>
      <c r="Y3" s="10" t="s">
        <v>28</v>
      </c>
      <c r="Z3" s="10" t="s">
        <v>28</v>
      </c>
      <c r="AA3" s="10" t="s">
        <v>28</v>
      </c>
      <c r="AB3" s="10" t="s">
        <v>28</v>
      </c>
      <c r="AC3" s="8" t="s">
        <v>29</v>
      </c>
      <c r="AD3" s="8" t="s">
        <v>29</v>
      </c>
      <c r="AE3" s="8" t="s">
        <v>29</v>
      </c>
      <c r="AF3" s="8" t="s">
        <v>29</v>
      </c>
      <c r="AG3" s="26" t="s">
        <v>29</v>
      </c>
      <c r="AH3" s="26" t="s">
        <v>29</v>
      </c>
      <c r="AI3" s="26" t="s">
        <v>29</v>
      </c>
      <c r="AJ3" s="26" t="s">
        <v>29</v>
      </c>
      <c r="AK3" s="26" t="s">
        <v>29</v>
      </c>
      <c r="AL3" s="26" t="s">
        <v>29</v>
      </c>
      <c r="AM3" s="26" t="s">
        <v>29</v>
      </c>
      <c r="AN3" s="26" t="s">
        <v>29</v>
      </c>
      <c r="AO3" s="26" t="s">
        <v>29</v>
      </c>
      <c r="AP3" s="26" t="s">
        <v>29</v>
      </c>
      <c r="AQ3" s="26" t="s">
        <v>29</v>
      </c>
      <c r="AR3" s="26" t="s">
        <v>29</v>
      </c>
      <c r="AS3" s="26" t="s">
        <v>29</v>
      </c>
      <c r="AT3" s="26" t="s">
        <v>29</v>
      </c>
      <c r="AU3" s="26" t="s">
        <v>29</v>
      </c>
      <c r="AV3" s="26" t="s">
        <v>29</v>
      </c>
      <c r="AW3" s="26" t="s">
        <v>29</v>
      </c>
      <c r="AX3" s="26" t="s">
        <v>29</v>
      </c>
      <c r="AY3" s="26" t="s">
        <v>29</v>
      </c>
      <c r="AZ3" s="26" t="s">
        <v>29</v>
      </c>
      <c r="BA3" s="26" t="s">
        <v>29</v>
      </c>
      <c r="BB3" s="26" t="s">
        <v>29</v>
      </c>
      <c r="BC3" s="26" t="s">
        <v>29</v>
      </c>
      <c r="BD3" s="26" t="s">
        <v>29</v>
      </c>
      <c r="BE3" s="26" t="s">
        <v>29</v>
      </c>
      <c r="BF3" s="26" t="s">
        <v>29</v>
      </c>
      <c r="BG3" s="26" t="s">
        <v>29</v>
      </c>
      <c r="BH3" s="26" t="s">
        <v>29</v>
      </c>
      <c r="BI3" s="26" t="s">
        <v>29</v>
      </c>
      <c r="BJ3" s="26" t="s">
        <v>29</v>
      </c>
      <c r="BK3" s="26" t="s">
        <v>29</v>
      </c>
      <c r="BL3" s="26" t="s">
        <v>29</v>
      </c>
      <c r="BM3" s="26" t="s">
        <v>29</v>
      </c>
      <c r="BN3" s="26" t="s">
        <v>29</v>
      </c>
    </row>
    <row r="4" spans="1:66" s="3" customFormat="1" ht="22.5" customHeight="1">
      <c r="A4" s="11"/>
      <c r="B4" s="5" t="s">
        <v>30</v>
      </c>
      <c r="C4" s="6" t="s">
        <v>31</v>
      </c>
      <c r="D4" s="6" t="s">
        <v>32</v>
      </c>
      <c r="E4" s="6" t="s">
        <v>34</v>
      </c>
      <c r="F4" s="10" t="s">
        <v>39</v>
      </c>
      <c r="G4" s="10" t="s">
        <v>40</v>
      </c>
      <c r="H4" s="10" t="s">
        <v>41</v>
      </c>
      <c r="I4" s="1" t="s">
        <v>42</v>
      </c>
      <c r="J4" s="1" t="s">
        <v>43</v>
      </c>
      <c r="K4" s="29" t="s">
        <v>44</v>
      </c>
      <c r="L4" s="29" t="s">
        <v>45</v>
      </c>
      <c r="M4" s="29" t="s">
        <v>46</v>
      </c>
      <c r="N4" s="29" t="s">
        <v>47</v>
      </c>
      <c r="O4" s="29" t="s">
        <v>48</v>
      </c>
      <c r="P4" s="29" t="s">
        <v>49</v>
      </c>
      <c r="Q4" s="1" t="s">
        <v>50</v>
      </c>
      <c r="R4" s="1" t="s">
        <v>51</v>
      </c>
      <c r="S4" s="1" t="s">
        <v>52</v>
      </c>
      <c r="T4" s="1" t="s">
        <v>53</v>
      </c>
      <c r="U4" s="1" t="s">
        <v>54</v>
      </c>
      <c r="V4" s="1" t="s">
        <v>55</v>
      </c>
      <c r="W4" s="1" t="s">
        <v>56</v>
      </c>
      <c r="X4" s="1" t="s">
        <v>57</v>
      </c>
      <c r="Y4" s="1" t="s">
        <v>58</v>
      </c>
      <c r="Z4" s="1" t="s">
        <v>59</v>
      </c>
      <c r="AA4" s="1" t="s">
        <v>60</v>
      </c>
      <c r="AB4" s="1" t="s">
        <v>61</v>
      </c>
      <c r="AC4" s="8" t="s">
        <v>62</v>
      </c>
      <c r="AD4" s="8" t="s">
        <v>32</v>
      </c>
      <c r="AE4" s="8" t="s">
        <v>63</v>
      </c>
      <c r="AF4" s="8" t="s">
        <v>64</v>
      </c>
      <c r="AG4" s="26" t="s">
        <v>65</v>
      </c>
      <c r="AH4" s="26" t="s">
        <v>33</v>
      </c>
      <c r="AI4" s="26" t="s">
        <v>66</v>
      </c>
      <c r="AJ4" s="26" t="s">
        <v>34</v>
      </c>
      <c r="AK4" s="26" t="s">
        <v>67</v>
      </c>
      <c r="AL4" s="26" t="s">
        <v>68</v>
      </c>
      <c r="AM4" s="26" t="s">
        <v>69</v>
      </c>
      <c r="AN4" s="26" t="s">
        <v>35</v>
      </c>
      <c r="AO4" s="26" t="s">
        <v>70</v>
      </c>
      <c r="AP4" s="26" t="s">
        <v>71</v>
      </c>
      <c r="AQ4" s="26" t="s">
        <v>72</v>
      </c>
      <c r="AR4" s="26" t="s">
        <v>36</v>
      </c>
      <c r="AS4" s="26" t="s">
        <v>73</v>
      </c>
      <c r="AT4" s="26" t="s">
        <v>74</v>
      </c>
      <c r="AU4" s="26" t="s">
        <v>75</v>
      </c>
      <c r="AV4" s="26" t="s">
        <v>37</v>
      </c>
      <c r="AW4" s="26" t="s">
        <v>76</v>
      </c>
      <c r="AX4" s="26" t="s">
        <v>77</v>
      </c>
      <c r="AY4" s="26" t="s">
        <v>78</v>
      </c>
      <c r="AZ4" s="26" t="s">
        <v>38</v>
      </c>
      <c r="BA4" s="26" t="s">
        <v>79</v>
      </c>
      <c r="BB4" s="26" t="s">
        <v>80</v>
      </c>
      <c r="BC4" s="26" t="s">
        <v>81</v>
      </c>
      <c r="BD4" s="26" t="s">
        <v>39</v>
      </c>
      <c r="BE4" s="26" t="s">
        <v>82</v>
      </c>
      <c r="BF4" s="26" t="s">
        <v>83</v>
      </c>
      <c r="BG4" s="26" t="s">
        <v>84</v>
      </c>
      <c r="BH4" s="26" t="s">
        <v>40</v>
      </c>
      <c r="BI4" s="26" t="s">
        <v>85</v>
      </c>
      <c r="BJ4" s="26" t="s">
        <v>86</v>
      </c>
      <c r="BK4" s="26" t="s">
        <v>87</v>
      </c>
      <c r="BL4" s="26" t="s">
        <v>41</v>
      </c>
      <c r="BM4" s="26" t="s">
        <v>88</v>
      </c>
      <c r="BN4" s="26" t="s">
        <v>89</v>
      </c>
    </row>
    <row r="5" spans="2:66" ht="24" customHeight="1">
      <c r="B5" t="s">
        <v>141</v>
      </c>
      <c r="C5" s="12" t="s">
        <v>117</v>
      </c>
      <c r="D5" s="39" t="s">
        <v>191</v>
      </c>
      <c r="E5" s="12" t="s">
        <v>142</v>
      </c>
      <c r="F5" s="12">
        <v>2005</v>
      </c>
      <c r="G5" s="12">
        <v>11</v>
      </c>
      <c r="H5" s="12" t="s">
        <v>116</v>
      </c>
      <c r="I5" s="12" t="s">
        <v>115</v>
      </c>
      <c r="J5" s="12" t="s">
        <v>145</v>
      </c>
      <c r="K5" s="13">
        <v>56</v>
      </c>
      <c r="L5" s="13">
        <v>27</v>
      </c>
      <c r="M5" s="13">
        <v>45</v>
      </c>
      <c r="N5" s="13">
        <v>14</v>
      </c>
      <c r="O5" s="13">
        <v>11</v>
      </c>
      <c r="P5" s="13">
        <v>13</v>
      </c>
      <c r="Q5" s="12">
        <v>14</v>
      </c>
      <c r="R5" s="12">
        <v>7</v>
      </c>
      <c r="S5" s="12">
        <v>9</v>
      </c>
      <c r="T5" s="12">
        <v>0</v>
      </c>
      <c r="U5" s="12">
        <v>3502961</v>
      </c>
      <c r="V5" s="12">
        <v>2290051</v>
      </c>
      <c r="W5" s="12">
        <v>3502961</v>
      </c>
      <c r="X5" s="12">
        <v>2290051</v>
      </c>
      <c r="Y5" s="12">
        <v>3306261</v>
      </c>
      <c r="Z5" s="12">
        <v>1596551</v>
      </c>
      <c r="AA5" s="12">
        <v>197700</v>
      </c>
      <c r="AB5" s="12">
        <v>693500</v>
      </c>
      <c r="AC5" s="12">
        <v>0</v>
      </c>
      <c r="AD5" s="12">
        <v>0</v>
      </c>
      <c r="AE5" s="12">
        <v>0</v>
      </c>
      <c r="AF5" s="12">
        <v>0</v>
      </c>
      <c r="AG5" s="13">
        <v>315000</v>
      </c>
      <c r="AH5" s="13">
        <v>1180900</v>
      </c>
      <c r="AI5" s="13">
        <v>30000</v>
      </c>
      <c r="AJ5" s="13">
        <v>627651</v>
      </c>
      <c r="AK5" s="13">
        <v>0</v>
      </c>
      <c r="AL5" s="13">
        <v>0</v>
      </c>
      <c r="AM5" s="13">
        <v>0</v>
      </c>
      <c r="AN5" s="13">
        <v>0</v>
      </c>
      <c r="AO5" s="33">
        <v>0</v>
      </c>
      <c r="AP5" s="13">
        <v>0</v>
      </c>
      <c r="AQ5" s="13">
        <v>0</v>
      </c>
      <c r="AR5" s="13">
        <v>0</v>
      </c>
      <c r="AS5" s="13">
        <v>3147000</v>
      </c>
      <c r="AT5" s="13">
        <v>344500</v>
      </c>
      <c r="AU5" s="13">
        <v>0</v>
      </c>
      <c r="AV5" s="13">
        <v>0</v>
      </c>
      <c r="AW5" s="13">
        <v>0</v>
      </c>
      <c r="AX5" s="13">
        <v>95000</v>
      </c>
      <c r="AY5" s="13">
        <v>10961</v>
      </c>
      <c r="AZ5" s="13">
        <v>42000</v>
      </c>
      <c r="BA5" s="34">
        <v>0</v>
      </c>
      <c r="BB5" s="34">
        <v>0</v>
      </c>
      <c r="BC5" s="35">
        <v>0</v>
      </c>
      <c r="BD5" s="34">
        <v>0</v>
      </c>
      <c r="BE5" s="34">
        <v>0</v>
      </c>
      <c r="BF5" s="34">
        <v>0</v>
      </c>
      <c r="BG5" s="34">
        <v>0</v>
      </c>
      <c r="BH5" s="34">
        <v>0</v>
      </c>
      <c r="BI5" s="34">
        <v>3502961</v>
      </c>
      <c r="BJ5" s="35">
        <v>2290051</v>
      </c>
      <c r="BK5" s="34">
        <v>0</v>
      </c>
      <c r="BL5" s="34">
        <v>0</v>
      </c>
      <c r="BM5" s="34">
        <v>3502961</v>
      </c>
      <c r="BN5" s="34">
        <v>2290051</v>
      </c>
    </row>
    <row r="6" spans="2:66" ht="20.25" customHeight="1">
      <c r="B6" t="s">
        <v>147</v>
      </c>
      <c r="C6" s="12" t="s">
        <v>148</v>
      </c>
      <c r="D6" s="39" t="s">
        <v>192</v>
      </c>
      <c r="E6" s="12" t="s">
        <v>149</v>
      </c>
      <c r="F6" s="12">
        <v>2009</v>
      </c>
      <c r="G6" s="12">
        <v>8</v>
      </c>
      <c r="H6" s="12" t="s">
        <v>150</v>
      </c>
      <c r="I6" s="12">
        <v>1</v>
      </c>
      <c r="J6" s="12" t="s">
        <v>112</v>
      </c>
      <c r="K6" s="13">
        <v>36</v>
      </c>
      <c r="L6" s="13">
        <v>46</v>
      </c>
      <c r="M6" s="13">
        <v>36</v>
      </c>
      <c r="N6" s="13">
        <v>46</v>
      </c>
      <c r="O6" s="13">
        <v>0</v>
      </c>
      <c r="P6" s="13">
        <v>0</v>
      </c>
      <c r="Q6" s="12">
        <v>13</v>
      </c>
      <c r="R6" s="12">
        <v>12</v>
      </c>
      <c r="S6" s="12">
        <v>5</v>
      </c>
      <c r="T6" s="12">
        <v>0</v>
      </c>
      <c r="U6" s="12">
        <v>74846169</v>
      </c>
      <c r="V6" s="12">
        <v>60050378</v>
      </c>
      <c r="W6" s="12">
        <v>74846169</v>
      </c>
      <c r="X6" s="12">
        <v>60050378</v>
      </c>
      <c r="Y6" s="12">
        <v>74846169</v>
      </c>
      <c r="Z6" s="12">
        <v>60050378</v>
      </c>
      <c r="AA6" s="12" t="s">
        <v>112</v>
      </c>
      <c r="AB6" s="12" t="s">
        <v>112</v>
      </c>
      <c r="AC6" s="12">
        <v>0</v>
      </c>
      <c r="AD6" s="12">
        <v>0</v>
      </c>
      <c r="AE6" s="12">
        <v>0</v>
      </c>
      <c r="AF6" s="12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33">
        <v>44907701.4</v>
      </c>
      <c r="AP6" s="13">
        <v>29587058</v>
      </c>
      <c r="AQ6" s="13">
        <v>11975387.04</v>
      </c>
      <c r="AR6" s="13">
        <v>10483300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  <c r="AY6" s="13">
        <v>0</v>
      </c>
      <c r="AZ6" s="13">
        <v>0</v>
      </c>
      <c r="BA6" s="34">
        <v>0</v>
      </c>
      <c r="BB6" s="34">
        <v>0</v>
      </c>
      <c r="BC6" s="35">
        <v>17963080.56</v>
      </c>
      <c r="BD6" s="34">
        <v>19980020</v>
      </c>
      <c r="BE6" s="34">
        <v>0</v>
      </c>
      <c r="BF6" s="34">
        <v>0</v>
      </c>
      <c r="BG6" s="34">
        <v>0</v>
      </c>
      <c r="BH6" s="34">
        <v>0</v>
      </c>
      <c r="BI6" s="34">
        <v>74846169</v>
      </c>
      <c r="BJ6" s="35">
        <v>60050378</v>
      </c>
      <c r="BK6" s="34">
        <v>0</v>
      </c>
      <c r="BL6" s="34">
        <v>0</v>
      </c>
      <c r="BM6" s="34">
        <v>74846169</v>
      </c>
      <c r="BN6" s="34">
        <v>60050378</v>
      </c>
    </row>
    <row r="7" spans="2:66" ht="21.75" customHeight="1">
      <c r="B7" t="s">
        <v>118</v>
      </c>
      <c r="C7" s="12" t="s">
        <v>119</v>
      </c>
      <c r="D7" s="39" t="s">
        <v>193</v>
      </c>
      <c r="E7" s="12" t="s">
        <v>151</v>
      </c>
      <c r="F7" s="12">
        <v>1992</v>
      </c>
      <c r="G7" s="12">
        <v>25</v>
      </c>
      <c r="H7" s="12" t="s">
        <v>120</v>
      </c>
      <c r="I7" s="12">
        <v>3</v>
      </c>
      <c r="J7" s="12" t="s">
        <v>112</v>
      </c>
      <c r="K7" s="13">
        <v>72</v>
      </c>
      <c r="L7" s="13">
        <v>77</v>
      </c>
      <c r="M7" s="13">
        <v>72</v>
      </c>
      <c r="N7" s="13">
        <v>77</v>
      </c>
      <c r="O7" s="13">
        <v>0</v>
      </c>
      <c r="P7" s="13">
        <v>0</v>
      </c>
      <c r="Q7" s="12">
        <v>5</v>
      </c>
      <c r="R7" s="12">
        <v>5</v>
      </c>
      <c r="S7" s="12">
        <v>5</v>
      </c>
      <c r="T7" s="12">
        <v>1</v>
      </c>
      <c r="U7" s="12">
        <v>43700422</v>
      </c>
      <c r="V7" s="12">
        <v>45930289</v>
      </c>
      <c r="W7" s="12">
        <v>17443119</v>
      </c>
      <c r="X7" s="12">
        <v>18739645</v>
      </c>
      <c r="Y7" s="12">
        <v>17443119</v>
      </c>
      <c r="Z7" s="12">
        <v>18739645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33">
        <v>0</v>
      </c>
      <c r="AP7" s="13">
        <v>0</v>
      </c>
      <c r="AQ7" s="13">
        <v>17443119</v>
      </c>
      <c r="AR7" s="13">
        <v>18739645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34">
        <v>0</v>
      </c>
      <c r="BB7" s="34">
        <v>0</v>
      </c>
      <c r="BC7" s="35">
        <v>0</v>
      </c>
      <c r="BD7" s="34">
        <v>0</v>
      </c>
      <c r="BE7" s="34">
        <v>0</v>
      </c>
      <c r="BF7" s="34">
        <v>0</v>
      </c>
      <c r="BG7" s="34">
        <v>0</v>
      </c>
      <c r="BH7" s="34">
        <v>0</v>
      </c>
      <c r="BI7" s="34">
        <v>17443119</v>
      </c>
      <c r="BJ7" s="35">
        <v>18739645</v>
      </c>
      <c r="BK7" s="34">
        <v>26257303</v>
      </c>
      <c r="BL7" s="34">
        <v>27190644</v>
      </c>
      <c r="BM7" s="34">
        <v>43700422</v>
      </c>
      <c r="BN7" s="34">
        <v>45930289</v>
      </c>
    </row>
    <row r="8" spans="2:66" ht="38.25" customHeight="1">
      <c r="B8" t="s">
        <v>122</v>
      </c>
      <c r="C8" s="12" t="s">
        <v>154</v>
      </c>
      <c r="D8" s="39" t="s">
        <v>123</v>
      </c>
      <c r="E8" s="12" t="s">
        <v>153</v>
      </c>
      <c r="F8" s="12">
        <v>1995</v>
      </c>
      <c r="G8" s="12">
        <v>22</v>
      </c>
      <c r="H8" s="12" t="s">
        <v>124</v>
      </c>
      <c r="I8" s="12">
        <v>3</v>
      </c>
      <c r="J8" s="12" t="s">
        <v>112</v>
      </c>
      <c r="K8" s="13">
        <v>24</v>
      </c>
      <c r="L8" s="13">
        <v>28</v>
      </c>
      <c r="M8" s="13">
        <v>24</v>
      </c>
      <c r="N8" s="13">
        <v>28</v>
      </c>
      <c r="O8" s="13">
        <v>0</v>
      </c>
      <c r="P8" s="13">
        <v>0</v>
      </c>
      <c r="Q8" s="12">
        <v>13</v>
      </c>
      <c r="R8" s="12">
        <v>16</v>
      </c>
      <c r="S8" s="12">
        <v>0</v>
      </c>
      <c r="T8" s="12">
        <v>0</v>
      </c>
      <c r="U8" s="12">
        <v>958258364</v>
      </c>
      <c r="V8" s="12">
        <v>1069600000</v>
      </c>
      <c r="W8" s="12">
        <v>290423247</v>
      </c>
      <c r="X8" s="12">
        <v>333501280</v>
      </c>
      <c r="Y8" s="12">
        <v>290423247</v>
      </c>
      <c r="Z8" s="12">
        <v>333501280</v>
      </c>
      <c r="AA8" s="12">
        <v>0</v>
      </c>
      <c r="AB8" s="12">
        <v>0</v>
      </c>
      <c r="AC8" s="12">
        <v>0</v>
      </c>
      <c r="AD8" s="12">
        <v>0</v>
      </c>
      <c r="AE8" s="12">
        <v>14521162</v>
      </c>
      <c r="AF8" s="12">
        <v>16675064</v>
      </c>
      <c r="AG8" s="13">
        <v>23233859</v>
      </c>
      <c r="AH8" s="13">
        <v>26680102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33">
        <v>31946557</v>
      </c>
      <c r="AP8" s="13">
        <v>36685141</v>
      </c>
      <c r="AQ8" s="13">
        <v>43563487</v>
      </c>
      <c r="AR8" s="13">
        <v>50025192</v>
      </c>
      <c r="AS8" s="13">
        <v>84222743</v>
      </c>
      <c r="AT8" s="13">
        <v>96715372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34">
        <v>0</v>
      </c>
      <c r="BB8" s="34">
        <v>0</v>
      </c>
      <c r="BC8" s="35">
        <v>92935439</v>
      </c>
      <c r="BD8" s="34">
        <v>106720409</v>
      </c>
      <c r="BE8" s="34">
        <v>0</v>
      </c>
      <c r="BF8" s="34">
        <v>0</v>
      </c>
      <c r="BG8" s="34">
        <v>0</v>
      </c>
      <c r="BH8" s="34">
        <v>0</v>
      </c>
      <c r="BI8" s="34">
        <v>290423247</v>
      </c>
      <c r="BJ8" s="35">
        <v>333501280</v>
      </c>
      <c r="BK8" s="34">
        <v>0</v>
      </c>
      <c r="BL8" s="34">
        <v>0</v>
      </c>
      <c r="BM8" s="34">
        <v>290423247</v>
      </c>
      <c r="BN8" s="34">
        <v>333501280</v>
      </c>
    </row>
    <row r="9" spans="2:66" ht="32.25" customHeight="1">
      <c r="B9" t="s">
        <v>155</v>
      </c>
      <c r="C9" s="12" t="s">
        <v>159</v>
      </c>
      <c r="D9" s="39" t="s">
        <v>194</v>
      </c>
      <c r="E9" s="12" t="s">
        <v>156</v>
      </c>
      <c r="F9" s="12">
        <v>2003</v>
      </c>
      <c r="G9" s="12">
        <v>14</v>
      </c>
      <c r="H9" s="12">
        <v>0</v>
      </c>
      <c r="I9" s="12">
        <v>2</v>
      </c>
      <c r="J9" s="12" t="s">
        <v>157</v>
      </c>
      <c r="K9" s="13">
        <v>113</v>
      </c>
      <c r="L9" s="13">
        <v>115</v>
      </c>
      <c r="M9" s="13">
        <v>71</v>
      </c>
      <c r="N9" s="13">
        <v>60</v>
      </c>
      <c r="O9" s="13">
        <v>42</v>
      </c>
      <c r="P9" s="13">
        <v>55</v>
      </c>
      <c r="Q9" s="12">
        <v>28</v>
      </c>
      <c r="R9" s="12">
        <v>27</v>
      </c>
      <c r="S9" s="12">
        <v>28</v>
      </c>
      <c r="T9" s="12">
        <v>3</v>
      </c>
      <c r="U9" s="12">
        <v>64.203</v>
      </c>
      <c r="V9" s="12">
        <v>60.428</v>
      </c>
      <c r="W9" s="12">
        <v>64.203</v>
      </c>
      <c r="X9" s="12">
        <v>60.428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1000000</v>
      </c>
      <c r="AF9" s="12">
        <v>1600000</v>
      </c>
      <c r="AG9" s="13">
        <v>9200000</v>
      </c>
      <c r="AH9" s="13">
        <v>8000000</v>
      </c>
      <c r="AI9" s="13">
        <v>9100000</v>
      </c>
      <c r="AJ9" s="13">
        <v>8000000</v>
      </c>
      <c r="AK9" s="13">
        <v>0</v>
      </c>
      <c r="AL9" s="13">
        <v>0</v>
      </c>
      <c r="AM9" s="13">
        <v>2000000</v>
      </c>
      <c r="AN9" s="13">
        <v>2000000</v>
      </c>
      <c r="AO9" s="33">
        <v>11000000</v>
      </c>
      <c r="AP9" s="13">
        <v>12000000</v>
      </c>
      <c r="AQ9" s="13">
        <v>3000000</v>
      </c>
      <c r="AR9" s="13">
        <v>2000000</v>
      </c>
      <c r="AS9" s="13">
        <v>5000000</v>
      </c>
      <c r="AT9" s="13">
        <v>5000000</v>
      </c>
      <c r="AU9" s="13">
        <v>0</v>
      </c>
      <c r="AV9" s="13">
        <v>0</v>
      </c>
      <c r="AW9" s="13">
        <v>3000000</v>
      </c>
      <c r="AX9" s="13">
        <v>3500000</v>
      </c>
      <c r="AY9" s="13">
        <v>2100000</v>
      </c>
      <c r="AZ9" s="13">
        <v>1500000</v>
      </c>
      <c r="BA9" s="34">
        <v>3150000</v>
      </c>
      <c r="BB9" s="34">
        <v>3100000</v>
      </c>
      <c r="BC9" s="35">
        <v>8000000</v>
      </c>
      <c r="BD9" s="34">
        <v>7000000</v>
      </c>
      <c r="BE9" s="34">
        <v>0</v>
      </c>
      <c r="BF9" s="34">
        <v>0</v>
      </c>
      <c r="BG9" s="34">
        <v>7653000</v>
      </c>
      <c r="BH9" s="34">
        <v>6728000</v>
      </c>
      <c r="BI9" s="34">
        <v>64203000</v>
      </c>
      <c r="BJ9" s="35">
        <v>60428000</v>
      </c>
      <c r="BK9" s="34">
        <v>0</v>
      </c>
      <c r="BL9" s="34">
        <v>0</v>
      </c>
      <c r="BM9" s="34">
        <v>64203000</v>
      </c>
      <c r="BN9" s="34">
        <v>60428000</v>
      </c>
    </row>
    <row r="10" spans="2:66" ht="39" customHeight="1">
      <c r="B10" t="s">
        <v>160</v>
      </c>
      <c r="C10" s="12" t="s">
        <v>166</v>
      </c>
      <c r="D10" s="39" t="s">
        <v>195</v>
      </c>
      <c r="E10" s="12" t="s">
        <v>161</v>
      </c>
      <c r="F10" s="12" t="s">
        <v>162</v>
      </c>
      <c r="G10" s="12" t="s">
        <v>167</v>
      </c>
      <c r="H10" s="12" t="s">
        <v>164</v>
      </c>
      <c r="I10" s="12">
        <v>0</v>
      </c>
      <c r="J10" s="12" t="s">
        <v>163</v>
      </c>
      <c r="K10" s="13">
        <v>1450</v>
      </c>
      <c r="L10" s="13">
        <v>1390</v>
      </c>
      <c r="M10" s="13">
        <v>1055</v>
      </c>
      <c r="N10" s="13">
        <v>1013</v>
      </c>
      <c r="O10" s="13">
        <v>395</v>
      </c>
      <c r="P10" s="13">
        <v>377</v>
      </c>
      <c r="Q10" s="12">
        <v>15</v>
      </c>
      <c r="R10" s="12">
        <v>13</v>
      </c>
      <c r="S10" s="12">
        <v>13</v>
      </c>
      <c r="T10" s="12">
        <v>0</v>
      </c>
      <c r="U10" s="12">
        <v>25100000</v>
      </c>
      <c r="V10" s="12">
        <v>21400000</v>
      </c>
      <c r="W10" s="12">
        <v>25100000</v>
      </c>
      <c r="X10" s="12">
        <v>21400000</v>
      </c>
      <c r="Y10" s="12">
        <v>22100000</v>
      </c>
      <c r="Z10" s="12">
        <v>13900000</v>
      </c>
      <c r="AA10" s="12">
        <v>3000000</v>
      </c>
      <c r="AB10" s="12">
        <v>7500000</v>
      </c>
      <c r="AC10" s="12">
        <v>0</v>
      </c>
      <c r="AD10" s="12">
        <v>0</v>
      </c>
      <c r="AE10" s="12">
        <v>0</v>
      </c>
      <c r="AF10" s="12">
        <v>0</v>
      </c>
      <c r="AG10" s="13">
        <v>0</v>
      </c>
      <c r="AH10" s="13">
        <v>0</v>
      </c>
      <c r="AI10" s="13">
        <v>13799870</v>
      </c>
      <c r="AJ10" s="13">
        <v>14850871</v>
      </c>
      <c r="AK10" s="13">
        <v>0</v>
      </c>
      <c r="AL10" s="13">
        <v>0</v>
      </c>
      <c r="AM10" s="13">
        <v>0</v>
      </c>
      <c r="AN10" s="13">
        <v>0</v>
      </c>
      <c r="AO10" s="3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34">
        <v>0</v>
      </c>
      <c r="BB10" s="34">
        <v>0</v>
      </c>
      <c r="BC10" s="35">
        <v>1112137</v>
      </c>
      <c r="BD10" s="34">
        <v>757566</v>
      </c>
      <c r="BE10" s="34">
        <v>0</v>
      </c>
      <c r="BF10" s="34">
        <v>0</v>
      </c>
      <c r="BG10" s="34">
        <v>10187993</v>
      </c>
      <c r="BH10" s="34">
        <v>5812418</v>
      </c>
      <c r="BI10" s="34">
        <v>25100000</v>
      </c>
      <c r="BJ10" s="35">
        <v>21420855</v>
      </c>
      <c r="BK10" s="34">
        <v>0</v>
      </c>
      <c r="BL10" s="34">
        <v>0</v>
      </c>
      <c r="BM10" s="34">
        <v>25100000</v>
      </c>
      <c r="BN10" s="34">
        <v>21420855</v>
      </c>
    </row>
    <row r="11" spans="2:66" ht="39" customHeight="1">
      <c r="B11" t="s">
        <v>168</v>
      </c>
      <c r="C11" s="12" t="s">
        <v>172</v>
      </c>
      <c r="D11" s="39" t="s">
        <v>196</v>
      </c>
      <c r="E11" s="12" t="s">
        <v>169</v>
      </c>
      <c r="F11" s="12">
        <v>2003</v>
      </c>
      <c r="G11" s="12">
        <v>14</v>
      </c>
      <c r="H11" s="12" t="s">
        <v>170</v>
      </c>
      <c r="I11" s="12">
        <v>1</v>
      </c>
      <c r="J11" s="12">
        <v>0</v>
      </c>
      <c r="K11" s="13">
        <v>118</v>
      </c>
      <c r="L11" s="13">
        <v>104</v>
      </c>
      <c r="M11" s="13">
        <v>66</v>
      </c>
      <c r="N11" s="13">
        <v>53</v>
      </c>
      <c r="O11" s="13">
        <v>52</v>
      </c>
      <c r="P11" s="13">
        <v>51</v>
      </c>
      <c r="Q11" s="12">
        <v>7</v>
      </c>
      <c r="R11" s="12">
        <v>6</v>
      </c>
      <c r="S11" s="12">
        <v>5</v>
      </c>
      <c r="T11" s="12">
        <v>0</v>
      </c>
      <c r="U11" s="12">
        <v>5610000</v>
      </c>
      <c r="V11" s="12">
        <v>3850250</v>
      </c>
      <c r="W11" s="12">
        <v>5610000</v>
      </c>
      <c r="X11" s="12">
        <v>3850250</v>
      </c>
      <c r="Y11" s="12">
        <v>4380000</v>
      </c>
      <c r="Z11" s="12">
        <v>2957300</v>
      </c>
      <c r="AA11" s="12">
        <v>1230000</v>
      </c>
      <c r="AB11" s="12">
        <v>892850</v>
      </c>
      <c r="AC11" s="12">
        <v>0</v>
      </c>
      <c r="AD11" s="12">
        <v>0</v>
      </c>
      <c r="AE11" s="12">
        <v>515789</v>
      </c>
      <c r="AF11" s="12">
        <v>315789</v>
      </c>
      <c r="AG11" s="13">
        <v>785354</v>
      </c>
      <c r="AH11" s="13">
        <v>785354</v>
      </c>
      <c r="AI11" s="13">
        <v>670335</v>
      </c>
      <c r="AJ11" s="13">
        <v>670335</v>
      </c>
      <c r="AK11" s="13">
        <v>0</v>
      </c>
      <c r="AL11" s="13">
        <v>0</v>
      </c>
      <c r="AM11" s="13">
        <v>790642</v>
      </c>
      <c r="AN11" s="13">
        <v>350325</v>
      </c>
      <c r="AO11" s="33">
        <v>1708178</v>
      </c>
      <c r="AP11" s="13">
        <v>998745</v>
      </c>
      <c r="AQ11" s="13">
        <v>545039</v>
      </c>
      <c r="AR11" s="13">
        <v>545039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34">
        <v>0</v>
      </c>
      <c r="BB11" s="34">
        <v>0</v>
      </c>
      <c r="BC11" s="35">
        <v>594663</v>
      </c>
      <c r="BD11" s="34">
        <v>184663</v>
      </c>
      <c r="BE11" s="34">
        <v>0</v>
      </c>
      <c r="BF11" s="34">
        <v>0</v>
      </c>
      <c r="BG11" s="34">
        <v>0</v>
      </c>
      <c r="BH11" s="34">
        <v>0</v>
      </c>
      <c r="BI11" s="34">
        <v>5610000</v>
      </c>
      <c r="BJ11" s="35">
        <v>3850250</v>
      </c>
      <c r="BK11" s="34">
        <v>0</v>
      </c>
      <c r="BL11" s="34">
        <v>0</v>
      </c>
      <c r="BM11" s="34">
        <v>5610000</v>
      </c>
      <c r="BN11" s="34">
        <v>3850250</v>
      </c>
    </row>
    <row r="12" spans="2:66" ht="49.5" customHeight="1">
      <c r="B12" t="s">
        <v>173</v>
      </c>
      <c r="C12" s="12" t="s">
        <v>177</v>
      </c>
      <c r="D12" s="39" t="s">
        <v>197</v>
      </c>
      <c r="E12" s="12" t="s">
        <v>174</v>
      </c>
      <c r="F12" s="12">
        <v>2001</v>
      </c>
      <c r="G12" s="12">
        <v>16</v>
      </c>
      <c r="H12" s="12" t="s">
        <v>3</v>
      </c>
      <c r="I12" s="12">
        <v>0</v>
      </c>
      <c r="J12" s="12" t="s">
        <v>175</v>
      </c>
      <c r="K12" s="13">
        <v>1066</v>
      </c>
      <c r="L12" s="13">
        <v>800</v>
      </c>
      <c r="M12" s="13">
        <v>958</v>
      </c>
      <c r="N12" s="13">
        <v>684</v>
      </c>
      <c r="O12" s="13">
        <v>108</v>
      </c>
      <c r="P12" s="13">
        <v>51</v>
      </c>
      <c r="Q12" s="12">
        <v>16</v>
      </c>
      <c r="R12" s="12">
        <v>16</v>
      </c>
      <c r="S12" s="12">
        <v>16</v>
      </c>
      <c r="T12" s="12">
        <v>0</v>
      </c>
      <c r="U12" s="12">
        <v>33271207</v>
      </c>
      <c r="V12" s="12">
        <v>42925630</v>
      </c>
      <c r="W12" s="12">
        <v>33271207</v>
      </c>
      <c r="X12" s="12">
        <v>42925630</v>
      </c>
      <c r="Y12" s="12">
        <v>26616965</v>
      </c>
      <c r="Z12" s="12">
        <v>34340000</v>
      </c>
      <c r="AA12" s="12">
        <v>6654242</v>
      </c>
      <c r="AB12" s="12">
        <v>8585630</v>
      </c>
      <c r="AC12" s="12">
        <v>0</v>
      </c>
      <c r="AD12" s="12">
        <v>0</v>
      </c>
      <c r="AE12" s="12">
        <v>2100000</v>
      </c>
      <c r="AF12" s="12">
        <v>1500600</v>
      </c>
      <c r="AG12" s="13">
        <v>4500000</v>
      </c>
      <c r="AH12" s="13">
        <v>2900230</v>
      </c>
      <c r="AI12" s="13">
        <v>10301027</v>
      </c>
      <c r="AJ12" s="13">
        <v>24657800</v>
      </c>
      <c r="AK12" s="13">
        <v>0</v>
      </c>
      <c r="AL12" s="13">
        <v>0</v>
      </c>
      <c r="AM12" s="13">
        <v>1450000</v>
      </c>
      <c r="AN12" s="13">
        <v>0</v>
      </c>
      <c r="AO12" s="33">
        <v>2000000</v>
      </c>
      <c r="AP12" s="13">
        <v>1400000</v>
      </c>
      <c r="AQ12" s="13">
        <v>0</v>
      </c>
      <c r="AR12" s="13">
        <v>300000</v>
      </c>
      <c r="AS12" s="13">
        <v>2400000</v>
      </c>
      <c r="AT12" s="13">
        <v>800000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34">
        <v>0</v>
      </c>
      <c r="BB12" s="34">
        <v>0</v>
      </c>
      <c r="BC12" s="35">
        <v>10520180</v>
      </c>
      <c r="BD12" s="34">
        <v>11367000</v>
      </c>
      <c r="BE12" s="34">
        <v>0</v>
      </c>
      <c r="BF12" s="34">
        <v>0</v>
      </c>
      <c r="BG12" s="34">
        <v>0</v>
      </c>
      <c r="BH12" s="34">
        <v>0</v>
      </c>
      <c r="BI12" s="34">
        <v>33271207</v>
      </c>
      <c r="BJ12" s="35">
        <v>42925630</v>
      </c>
      <c r="BK12" s="34">
        <v>0</v>
      </c>
      <c r="BL12" s="34">
        <v>0</v>
      </c>
      <c r="BM12" s="34">
        <v>33271207</v>
      </c>
      <c r="BN12" s="34">
        <v>42925630</v>
      </c>
    </row>
    <row r="13" spans="2:66" ht="63" customHeight="1">
      <c r="B13" t="s">
        <v>178</v>
      </c>
      <c r="C13" s="12" t="s">
        <v>182</v>
      </c>
      <c r="D13" s="39" t="s">
        <v>198</v>
      </c>
      <c r="E13" s="12" t="s">
        <v>179</v>
      </c>
      <c r="F13" s="12">
        <v>1991</v>
      </c>
      <c r="G13" s="12">
        <v>26</v>
      </c>
      <c r="H13" s="12" t="s">
        <v>181</v>
      </c>
      <c r="I13" s="12">
        <v>1</v>
      </c>
      <c r="J13" s="12" t="s">
        <v>180</v>
      </c>
      <c r="K13" s="13">
        <v>299</v>
      </c>
      <c r="L13" s="13">
        <v>324</v>
      </c>
      <c r="M13" s="13">
        <v>236</v>
      </c>
      <c r="N13" s="13">
        <v>244</v>
      </c>
      <c r="O13" s="13">
        <v>63</v>
      </c>
      <c r="P13" s="13">
        <v>80</v>
      </c>
      <c r="Q13" s="12">
        <v>26</v>
      </c>
      <c r="R13" s="12">
        <v>22</v>
      </c>
      <c r="S13" s="12">
        <v>21</v>
      </c>
      <c r="T13" s="12">
        <v>0</v>
      </c>
      <c r="U13" s="12">
        <v>34492891</v>
      </c>
      <c r="V13" s="12">
        <v>33763598</v>
      </c>
      <c r="W13" s="12">
        <v>30752743</v>
      </c>
      <c r="X13" s="12">
        <v>30201929</v>
      </c>
      <c r="Y13" s="12">
        <v>29673368</v>
      </c>
      <c r="Z13" s="12">
        <v>29014986</v>
      </c>
      <c r="AA13" s="12">
        <v>1079375</v>
      </c>
      <c r="AB13" s="12">
        <v>1186943</v>
      </c>
      <c r="AC13" s="12">
        <v>153764</v>
      </c>
      <c r="AD13" s="12">
        <v>604039</v>
      </c>
      <c r="AE13" s="12">
        <v>0</v>
      </c>
      <c r="AF13" s="12">
        <v>0</v>
      </c>
      <c r="AG13" s="13">
        <v>18218322</v>
      </c>
      <c r="AH13" s="13">
        <v>16309042</v>
      </c>
      <c r="AI13" s="13">
        <v>4200831</v>
      </c>
      <c r="AJ13" s="13">
        <v>5436347</v>
      </c>
      <c r="AK13" s="13">
        <v>0</v>
      </c>
      <c r="AL13" s="13">
        <v>0</v>
      </c>
      <c r="AM13" s="13">
        <v>0</v>
      </c>
      <c r="AN13" s="13">
        <v>151010</v>
      </c>
      <c r="AO13" s="33">
        <v>922582</v>
      </c>
      <c r="AP13" s="13">
        <v>302019</v>
      </c>
      <c r="AQ13" s="13">
        <v>5153763</v>
      </c>
      <c r="AR13" s="13">
        <v>2567164</v>
      </c>
      <c r="AS13" s="13">
        <v>461291</v>
      </c>
      <c r="AT13" s="13">
        <v>1661106</v>
      </c>
      <c r="AU13" s="13">
        <v>0</v>
      </c>
      <c r="AV13" s="13">
        <v>0</v>
      </c>
      <c r="AW13" s="13">
        <v>412080</v>
      </c>
      <c r="AX13" s="13">
        <v>1208077</v>
      </c>
      <c r="AY13" s="13">
        <v>307528</v>
      </c>
      <c r="AZ13" s="13">
        <v>906058</v>
      </c>
      <c r="BA13" s="34">
        <v>0</v>
      </c>
      <c r="BB13" s="34">
        <v>0</v>
      </c>
      <c r="BC13" s="35">
        <v>0</v>
      </c>
      <c r="BD13" s="34">
        <v>0</v>
      </c>
      <c r="BE13" s="34">
        <v>0</v>
      </c>
      <c r="BF13" s="34">
        <v>0</v>
      </c>
      <c r="BG13" s="34">
        <v>922582</v>
      </c>
      <c r="BH13" s="34">
        <v>1057067</v>
      </c>
      <c r="BI13" s="34">
        <v>30752743</v>
      </c>
      <c r="BJ13" s="35">
        <v>30201929</v>
      </c>
      <c r="BK13" s="34">
        <v>3740148</v>
      </c>
      <c r="BL13" s="34">
        <v>3561669</v>
      </c>
      <c r="BM13" s="34">
        <v>34492891</v>
      </c>
      <c r="BN13" s="34">
        <v>33763598</v>
      </c>
    </row>
    <row r="14" spans="2:66" ht="58.5" customHeight="1">
      <c r="B14" t="s">
        <v>183</v>
      </c>
      <c r="C14" s="12" t="s">
        <v>186</v>
      </c>
      <c r="D14" s="39" t="s">
        <v>199</v>
      </c>
      <c r="E14" s="12" t="s">
        <v>184</v>
      </c>
      <c r="F14" s="12">
        <v>1993</v>
      </c>
      <c r="G14" s="12">
        <v>23</v>
      </c>
      <c r="H14" s="12" t="s">
        <v>185</v>
      </c>
      <c r="I14" s="12">
        <v>1</v>
      </c>
      <c r="J14" s="12">
        <v>0</v>
      </c>
      <c r="K14" s="13">
        <v>180</v>
      </c>
      <c r="L14" s="13">
        <v>173</v>
      </c>
      <c r="M14" s="13">
        <v>0</v>
      </c>
      <c r="N14" s="13">
        <v>0</v>
      </c>
      <c r="O14" s="13">
        <v>0</v>
      </c>
      <c r="P14" s="13">
        <v>0</v>
      </c>
      <c r="Q14" s="12">
        <v>17</v>
      </c>
      <c r="R14" s="12">
        <v>17</v>
      </c>
      <c r="S14" s="12">
        <v>15</v>
      </c>
      <c r="T14" s="12">
        <v>1</v>
      </c>
      <c r="U14" s="12">
        <v>109076000</v>
      </c>
      <c r="V14" s="12">
        <v>116546220</v>
      </c>
      <c r="W14" s="12">
        <v>76833000</v>
      </c>
      <c r="X14" s="12">
        <v>87431060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550000</v>
      </c>
      <c r="AF14" s="12">
        <v>347500</v>
      </c>
      <c r="AG14" s="13">
        <v>8300000</v>
      </c>
      <c r="AH14" s="13">
        <v>8296000</v>
      </c>
      <c r="AI14" s="13">
        <v>2705674</v>
      </c>
      <c r="AJ14" s="13">
        <v>3236000</v>
      </c>
      <c r="AK14" s="13">
        <v>300000</v>
      </c>
      <c r="AL14" s="13">
        <v>500000</v>
      </c>
      <c r="AM14" s="13">
        <v>539107</v>
      </c>
      <c r="AN14" s="13">
        <v>246000</v>
      </c>
      <c r="AO14" s="33">
        <v>50000</v>
      </c>
      <c r="AP14" s="13">
        <v>156000</v>
      </c>
      <c r="AQ14" s="13">
        <v>39377700</v>
      </c>
      <c r="AR14" s="13">
        <v>36786000</v>
      </c>
      <c r="AS14" s="13">
        <v>1500000</v>
      </c>
      <c r="AT14" s="13">
        <v>6302000</v>
      </c>
      <c r="AU14" s="13">
        <v>0</v>
      </c>
      <c r="AV14" s="13">
        <v>0</v>
      </c>
      <c r="AW14" s="13">
        <v>1000000</v>
      </c>
      <c r="AX14" s="13">
        <v>750000</v>
      </c>
      <c r="AY14" s="13">
        <v>242000</v>
      </c>
      <c r="AZ14" s="13">
        <v>250000</v>
      </c>
      <c r="BA14" s="34">
        <v>0</v>
      </c>
      <c r="BB14" s="34">
        <v>0</v>
      </c>
      <c r="BC14" s="35">
        <v>22268519</v>
      </c>
      <c r="BD14" s="34">
        <v>30561560</v>
      </c>
      <c r="BE14" s="34">
        <v>0</v>
      </c>
      <c r="BF14" s="34">
        <v>0</v>
      </c>
      <c r="BG14" s="34">
        <v>0</v>
      </c>
      <c r="BH14" s="34">
        <v>0</v>
      </c>
      <c r="BI14" s="34">
        <v>76833000</v>
      </c>
      <c r="BJ14" s="35">
        <v>87431060</v>
      </c>
      <c r="BK14" s="34">
        <v>32243000</v>
      </c>
      <c r="BL14" s="34">
        <v>29115160</v>
      </c>
      <c r="BM14" s="34">
        <v>109076000</v>
      </c>
      <c r="BN14" s="34">
        <v>116546220</v>
      </c>
    </row>
    <row r="15" spans="2:66" ht="127.5">
      <c r="B15" t="s">
        <v>187</v>
      </c>
      <c r="C15" s="12" t="s">
        <v>190</v>
      </c>
      <c r="D15" s="39" t="s">
        <v>200</v>
      </c>
      <c r="E15" s="12" t="s">
        <v>188</v>
      </c>
      <c r="F15" s="12">
        <v>2009</v>
      </c>
      <c r="G15" s="12">
        <v>8</v>
      </c>
      <c r="H15" s="12" t="s">
        <v>189</v>
      </c>
      <c r="I15" s="12">
        <v>3</v>
      </c>
      <c r="J15" s="12" t="s">
        <v>115</v>
      </c>
      <c r="K15" s="12">
        <v>44</v>
      </c>
      <c r="L15" s="12">
        <v>38</v>
      </c>
      <c r="M15" s="12">
        <v>32</v>
      </c>
      <c r="N15" s="12">
        <v>27</v>
      </c>
      <c r="O15" s="12">
        <v>12</v>
      </c>
      <c r="P15" s="12">
        <v>11</v>
      </c>
      <c r="Q15" s="12">
        <v>23</v>
      </c>
      <c r="R15" s="12">
        <v>18</v>
      </c>
      <c r="S15" s="12">
        <v>20</v>
      </c>
      <c r="T15" s="12">
        <v>3</v>
      </c>
      <c r="U15" s="12">
        <v>132644000</v>
      </c>
      <c r="V15" s="12">
        <v>56500000</v>
      </c>
      <c r="W15" s="12">
        <v>132644000</v>
      </c>
      <c r="X15" s="12">
        <v>56500000</v>
      </c>
      <c r="Y15" s="12">
        <v>126500000</v>
      </c>
      <c r="Z15" s="12">
        <v>51300000</v>
      </c>
      <c r="AA15" s="12">
        <v>6144000</v>
      </c>
      <c r="AB15" s="12">
        <v>5200000</v>
      </c>
      <c r="AC15" s="12">
        <v>0</v>
      </c>
      <c r="AD15" s="12">
        <v>0</v>
      </c>
      <c r="AE15" s="12">
        <v>0</v>
      </c>
      <c r="AF15" s="12">
        <v>0</v>
      </c>
      <c r="AG15" s="12">
        <v>10000000</v>
      </c>
      <c r="AH15" s="12">
        <v>2500000</v>
      </c>
      <c r="AI15" s="12">
        <v>0</v>
      </c>
      <c r="AJ15" s="12">
        <v>15885000</v>
      </c>
      <c r="AK15" s="12">
        <v>9700000</v>
      </c>
      <c r="AL15" s="12">
        <v>0</v>
      </c>
      <c r="AM15" s="12">
        <v>1500000</v>
      </c>
      <c r="AN15" s="12">
        <v>0</v>
      </c>
      <c r="AO15" s="12">
        <v>55000000</v>
      </c>
      <c r="AP15" s="12">
        <v>7800000</v>
      </c>
      <c r="AQ15" s="12">
        <v>3644000</v>
      </c>
      <c r="AR15" s="12">
        <v>0</v>
      </c>
      <c r="AS15" s="12">
        <v>8900000</v>
      </c>
      <c r="AT15" s="12">
        <v>0</v>
      </c>
      <c r="AU15" s="12">
        <v>0</v>
      </c>
      <c r="AV15" s="12">
        <v>0</v>
      </c>
      <c r="AW15" s="12">
        <v>5400000</v>
      </c>
      <c r="AX15" s="12">
        <v>498000</v>
      </c>
      <c r="AY15" s="12">
        <v>0</v>
      </c>
      <c r="AZ15" s="12">
        <v>0</v>
      </c>
      <c r="BA15" s="12">
        <v>0</v>
      </c>
      <c r="BB15" s="12">
        <v>0</v>
      </c>
      <c r="BC15" s="12">
        <v>32000000</v>
      </c>
      <c r="BD15" s="12">
        <v>29867000</v>
      </c>
      <c r="BE15" s="12">
        <v>0</v>
      </c>
      <c r="BF15" s="12">
        <v>0</v>
      </c>
      <c r="BG15" s="12">
        <v>6500000</v>
      </c>
      <c r="BH15" s="12">
        <v>0</v>
      </c>
      <c r="BI15" s="12">
        <v>132644000</v>
      </c>
      <c r="BJ15" s="12">
        <v>56550000</v>
      </c>
      <c r="BK15" s="12">
        <v>0</v>
      </c>
      <c r="BL15" s="12">
        <v>0</v>
      </c>
      <c r="BM15" s="12">
        <v>132644000</v>
      </c>
      <c r="BN15" s="12">
        <v>56550000</v>
      </c>
    </row>
    <row r="16" spans="2:66" ht="89.25">
      <c r="B16" t="s">
        <v>201</v>
      </c>
      <c r="C16" s="12" t="s">
        <v>205</v>
      </c>
      <c r="D16" s="12" t="s">
        <v>204</v>
      </c>
      <c r="E16" s="12" t="s">
        <v>202</v>
      </c>
      <c r="F16" s="12">
        <v>2010</v>
      </c>
      <c r="G16" s="12">
        <v>7</v>
      </c>
      <c r="H16" s="12" t="s">
        <v>7</v>
      </c>
      <c r="I16" s="12">
        <v>0</v>
      </c>
      <c r="J16" s="12">
        <v>0</v>
      </c>
      <c r="K16" s="12">
        <v>57</v>
      </c>
      <c r="L16" s="12">
        <v>69</v>
      </c>
      <c r="M16" s="12">
        <v>57</v>
      </c>
      <c r="N16" s="12">
        <v>69</v>
      </c>
      <c r="O16" s="12">
        <v>0</v>
      </c>
      <c r="P16" s="12">
        <v>0</v>
      </c>
      <c r="Q16" s="12">
        <v>15</v>
      </c>
      <c r="R16" s="12">
        <v>15</v>
      </c>
      <c r="S16" s="12">
        <v>13</v>
      </c>
      <c r="T16" s="12">
        <v>0</v>
      </c>
      <c r="U16" s="12">
        <v>32131000</v>
      </c>
      <c r="V16" s="12">
        <v>29932000</v>
      </c>
      <c r="W16" s="12">
        <v>32131000</v>
      </c>
      <c r="X16" s="12">
        <v>29932000</v>
      </c>
      <c r="Y16" s="12">
        <v>32131000</v>
      </c>
      <c r="Z16" s="12">
        <v>29932000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3827744</v>
      </c>
      <c r="AH16" s="12">
        <v>5986400</v>
      </c>
      <c r="AI16" s="12">
        <v>2296647</v>
      </c>
      <c r="AJ16" s="12">
        <v>4190480</v>
      </c>
      <c r="AK16" s="12">
        <v>0</v>
      </c>
      <c r="AL16" s="12">
        <v>0</v>
      </c>
      <c r="AM16" s="12">
        <v>630081</v>
      </c>
      <c r="AN16" s="12">
        <v>0</v>
      </c>
      <c r="AO16" s="12">
        <v>1260163</v>
      </c>
      <c r="AP16" s="12">
        <v>0</v>
      </c>
      <c r="AQ16" s="12">
        <v>14035063</v>
      </c>
      <c r="AR16" s="12">
        <v>15863960</v>
      </c>
      <c r="AS16" s="12">
        <v>0</v>
      </c>
      <c r="AT16" s="12">
        <v>0</v>
      </c>
      <c r="AU16" s="12">
        <v>0</v>
      </c>
      <c r="AV16" s="12">
        <v>0</v>
      </c>
      <c r="AW16" s="12">
        <v>945122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9136180</v>
      </c>
      <c r="BD16" s="12">
        <v>3891160</v>
      </c>
      <c r="BE16" s="12">
        <v>0</v>
      </c>
      <c r="BF16" s="12">
        <v>0</v>
      </c>
      <c r="BG16" s="12">
        <v>0</v>
      </c>
      <c r="BH16" s="12">
        <v>0</v>
      </c>
      <c r="BI16" s="12">
        <v>32131000</v>
      </c>
      <c r="BJ16" s="12">
        <v>29932000</v>
      </c>
      <c r="BK16" s="12">
        <v>0</v>
      </c>
      <c r="BL16" s="12">
        <v>0</v>
      </c>
      <c r="BM16" s="12">
        <v>32131000</v>
      </c>
      <c r="BN16" s="12">
        <v>29932000</v>
      </c>
    </row>
    <row r="17" spans="2:66" ht="153">
      <c r="B17" t="s">
        <v>217</v>
      </c>
      <c r="C17" s="12" t="s">
        <v>220</v>
      </c>
      <c r="D17" s="12" t="s">
        <v>221</v>
      </c>
      <c r="E17" s="12" t="s">
        <v>218</v>
      </c>
      <c r="F17" s="12">
        <v>2005</v>
      </c>
      <c r="G17" s="12">
        <v>12</v>
      </c>
      <c r="H17" s="12" t="s">
        <v>219</v>
      </c>
      <c r="I17" s="12">
        <v>0</v>
      </c>
      <c r="J17" s="12" t="s">
        <v>115</v>
      </c>
      <c r="K17" s="13">
        <v>280</v>
      </c>
      <c r="L17" s="13">
        <v>335</v>
      </c>
      <c r="M17" s="13">
        <v>196</v>
      </c>
      <c r="N17" s="13">
        <v>210</v>
      </c>
      <c r="O17" s="13">
        <v>84</v>
      </c>
      <c r="P17" s="13">
        <v>125</v>
      </c>
      <c r="Q17" s="12">
        <v>14</v>
      </c>
      <c r="R17" s="12">
        <v>14</v>
      </c>
      <c r="S17" s="12">
        <v>9</v>
      </c>
      <c r="T17" s="12">
        <v>2</v>
      </c>
      <c r="U17" s="12">
        <v>45200000</v>
      </c>
      <c r="V17" s="12">
        <v>58522000</v>
      </c>
      <c r="W17" s="12">
        <v>45200000</v>
      </c>
      <c r="X17" s="12">
        <v>58522000</v>
      </c>
      <c r="Y17" s="12">
        <v>38420000</v>
      </c>
      <c r="Z17" s="12">
        <v>51500000</v>
      </c>
      <c r="AA17" s="12">
        <v>6780000</v>
      </c>
      <c r="AB17" s="12">
        <v>7022000</v>
      </c>
      <c r="AC17" s="12">
        <v>0</v>
      </c>
      <c r="AD17" s="12">
        <v>0</v>
      </c>
      <c r="AE17" s="12">
        <v>0</v>
      </c>
      <c r="AF17" s="12">
        <v>0</v>
      </c>
      <c r="AG17" s="13">
        <v>8700000</v>
      </c>
      <c r="AH17" s="13">
        <v>9880000</v>
      </c>
      <c r="AI17" s="13">
        <v>9800000</v>
      </c>
      <c r="AJ17" s="13">
        <v>12320000</v>
      </c>
      <c r="AK17" s="13">
        <v>0</v>
      </c>
      <c r="AL17" s="13">
        <v>0</v>
      </c>
      <c r="AM17" s="13">
        <v>0</v>
      </c>
      <c r="AN17" s="13">
        <v>0</v>
      </c>
      <c r="AO17" s="33">
        <v>3500000</v>
      </c>
      <c r="AP17" s="13">
        <v>2360000</v>
      </c>
      <c r="AQ17" s="13">
        <v>500000</v>
      </c>
      <c r="AR17" s="13">
        <v>270000</v>
      </c>
      <c r="AS17" s="13">
        <v>10440000</v>
      </c>
      <c r="AT17" s="13">
        <v>22720000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34">
        <v>0</v>
      </c>
      <c r="BB17" s="34">
        <v>0</v>
      </c>
      <c r="BC17" s="35">
        <v>12260000</v>
      </c>
      <c r="BD17" s="34">
        <v>10972000</v>
      </c>
      <c r="BE17" s="34">
        <v>0</v>
      </c>
      <c r="BF17" s="34">
        <v>0</v>
      </c>
      <c r="BG17" s="34">
        <v>0</v>
      </c>
      <c r="BH17" s="34">
        <v>0</v>
      </c>
      <c r="BI17" s="34">
        <v>45200000</v>
      </c>
      <c r="BJ17" s="35">
        <v>58522000</v>
      </c>
      <c r="BK17" s="34">
        <v>0</v>
      </c>
      <c r="BL17" s="34">
        <v>0</v>
      </c>
      <c r="BM17" s="34">
        <v>45200000</v>
      </c>
      <c r="BN17" s="34">
        <v>58522000</v>
      </c>
    </row>
  </sheetData>
  <sheetProtection/>
  <mergeCells count="22">
    <mergeCell ref="AI1:AJ1"/>
    <mergeCell ref="AK1:AL1"/>
    <mergeCell ref="AW1:AX1"/>
    <mergeCell ref="AM1:AN1"/>
    <mergeCell ref="BM1:BN1"/>
    <mergeCell ref="BA1:BB1"/>
    <mergeCell ref="BC1:BD1"/>
    <mergeCell ref="BE1:BF1"/>
    <mergeCell ref="BG1:BH1"/>
    <mergeCell ref="AS1:AT1"/>
    <mergeCell ref="AU1:AV1"/>
    <mergeCell ref="AY1:AZ1"/>
    <mergeCell ref="BI1:BJ1"/>
    <mergeCell ref="BK1:BL1"/>
    <mergeCell ref="AO1:AP1"/>
    <mergeCell ref="AQ1:AR1"/>
    <mergeCell ref="K1:P1"/>
    <mergeCell ref="Q1:T1"/>
    <mergeCell ref="U1:AB1"/>
    <mergeCell ref="AC1:AD1"/>
    <mergeCell ref="AE1:AF1"/>
    <mergeCell ref="AG1:A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6">
      <selection activeCell="A2" sqref="A2:K16"/>
    </sheetView>
  </sheetViews>
  <sheetFormatPr defaultColWidth="9.140625" defaultRowHeight="15"/>
  <cols>
    <col min="1" max="1" width="14.57421875" style="0" customWidth="1"/>
    <col min="2" max="3" width="13.28125" style="0" customWidth="1"/>
    <col min="4" max="8" width="10.28125" style="0" bestFit="1" customWidth="1"/>
  </cols>
  <sheetData>
    <row r="1" ht="15">
      <c r="A1" t="s">
        <v>139</v>
      </c>
    </row>
    <row r="2" spans="2:5" ht="15">
      <c r="B2">
        <v>2015</v>
      </c>
      <c r="C2">
        <v>2016</v>
      </c>
      <c r="D2" t="s">
        <v>210</v>
      </c>
      <c r="E2" t="s">
        <v>211</v>
      </c>
    </row>
    <row r="3" spans="1:5" ht="15">
      <c r="A3" t="s">
        <v>207</v>
      </c>
      <c r="B3" s="42">
        <f>SUM(полностью!L5:L17)</f>
        <v>3526</v>
      </c>
      <c r="C3" s="42">
        <f>SUM(полностью!K5:K17)</f>
        <v>3795</v>
      </c>
      <c r="D3">
        <f>C3/(B3/100)-100</f>
        <v>7.629041406693148</v>
      </c>
      <c r="E3">
        <f>C3/($C$3/100)</f>
        <v>99.99999999999999</v>
      </c>
    </row>
    <row r="4" spans="1:5" ht="15">
      <c r="A4" t="s">
        <v>208</v>
      </c>
      <c r="B4" s="42">
        <f>SUM(полностью!N5:N17)</f>
        <v>2525</v>
      </c>
      <c r="C4" s="42">
        <f>SUM(полностью!M5:M17)</f>
        <v>2848</v>
      </c>
      <c r="D4">
        <f>C4/(B4/100)-100</f>
        <v>12.792079207920793</v>
      </c>
      <c r="E4">
        <f>C4/($C$3/100)</f>
        <v>75.04611330698286</v>
      </c>
    </row>
    <row r="5" spans="1:5" ht="15">
      <c r="A5" t="s">
        <v>209</v>
      </c>
      <c r="B5" s="42">
        <f>SUM(полностью!P5:P17)</f>
        <v>763</v>
      </c>
      <c r="C5" s="42">
        <f>SUM(полностью!O5:O17)</f>
        <v>767</v>
      </c>
      <c r="D5">
        <f>C5/(B5/100)-100</f>
        <v>0.5242463958060313</v>
      </c>
      <c r="E5">
        <f>C5/($C$3/100)</f>
        <v>20.21080368906456</v>
      </c>
    </row>
    <row r="7" ht="15">
      <c r="A7" t="s">
        <v>140</v>
      </c>
    </row>
    <row r="8" spans="2:5" ht="15">
      <c r="B8">
        <v>2015</v>
      </c>
      <c r="C8">
        <v>2016</v>
      </c>
      <c r="D8" t="s">
        <v>210</v>
      </c>
      <c r="E8" t="s">
        <v>211</v>
      </c>
    </row>
    <row r="9" spans="1:5" ht="15">
      <c r="A9" t="s">
        <v>212</v>
      </c>
      <c r="B9" s="42">
        <f>SUM(полностью!R5:R17)</f>
        <v>188</v>
      </c>
      <c r="C9" s="42">
        <f>SUM(полностью!Q5:Q17)</f>
        <v>206</v>
      </c>
      <c r="D9">
        <f>C9/(B9/100)-100</f>
        <v>9.574468085106389</v>
      </c>
      <c r="E9">
        <f>C9/($C$9/100)</f>
        <v>100</v>
      </c>
    </row>
    <row r="10" spans="1:5" ht="15">
      <c r="A10" t="s">
        <v>213</v>
      </c>
      <c r="B10" s="42"/>
      <c r="C10" s="42">
        <f>SUM(полностью!S5:S17)</f>
        <v>159</v>
      </c>
      <c r="E10">
        <f>C10/($C$9/100)</f>
        <v>77.18446601941747</v>
      </c>
    </row>
    <row r="11" spans="1:5" ht="15">
      <c r="A11" t="s">
        <v>214</v>
      </c>
      <c r="C11" s="42">
        <f>SUM(полностью!T5:T17)</f>
        <v>10</v>
      </c>
      <c r="E11">
        <f>C11/($C$9/100)</f>
        <v>4.854368932038835</v>
      </c>
    </row>
    <row r="13" spans="1:4" ht="15">
      <c r="A13" t="s">
        <v>222</v>
      </c>
      <c r="B13">
        <v>2015</v>
      </c>
      <c r="C13">
        <v>2016</v>
      </c>
      <c r="D13" t="s">
        <v>210</v>
      </c>
    </row>
    <row r="14" spans="1:4" ht="15">
      <c r="A14" t="s">
        <v>215</v>
      </c>
      <c r="B14" s="42">
        <f>SUM(полностью!V5:V17)/1000000</f>
        <v>1541.310476428</v>
      </c>
      <c r="C14" s="42">
        <f>SUM(полностью!U5:U17)/1000000</f>
        <v>1497.833078203</v>
      </c>
      <c r="D14">
        <f>C14/(B14/100)-100</f>
        <v>-2.8208072863917266</v>
      </c>
    </row>
    <row r="15" spans="1:5" ht="15">
      <c r="A15" t="s">
        <v>216</v>
      </c>
      <c r="B15" s="42">
        <f>SUM(полностью!X5:X17)/1000000</f>
        <v>745.3442834279999</v>
      </c>
      <c r="C15" s="42">
        <f>SUM(полностью!W5:W17)/1000000</f>
        <v>767.757510203</v>
      </c>
      <c r="D15">
        <f>C15/(B15/100)-100</f>
        <v>3.0070971594384304</v>
      </c>
      <c r="E15">
        <f>C16/($C$15/100)</f>
        <v>86.72531628169259</v>
      </c>
    </row>
    <row r="16" spans="1:4" ht="15">
      <c r="A16" t="s">
        <v>208</v>
      </c>
      <c r="B16" s="42">
        <f>SUM(полностью!Z5:Z17)/1000000</f>
        <v>626.83214</v>
      </c>
      <c r="C16" s="42">
        <f>SUM(полностью!Y5:Y17)/1000000</f>
        <v>665.840129</v>
      </c>
      <c r="D16">
        <f>C16/(B16/100)-100</f>
        <v>6.223035883258973</v>
      </c>
    </row>
    <row r="17" spans="1:4" ht="15">
      <c r="A17" t="s">
        <v>209</v>
      </c>
      <c r="B17" s="42">
        <f>SUM(полностью!AB5:AB17)/1000000</f>
        <v>31.080923</v>
      </c>
      <c r="C17" s="42">
        <f>SUM(полностью!AA5:AA17)/1000000</f>
        <v>25.085317</v>
      </c>
      <c r="D17">
        <f>C17/(B17/100)-100</f>
        <v>-19.290308720883218</v>
      </c>
    </row>
    <row r="19" ht="15">
      <c r="D19" t="s">
        <v>225</v>
      </c>
    </row>
    <row r="20" spans="1:8" ht="15">
      <c r="A20" t="s">
        <v>224</v>
      </c>
      <c r="B20">
        <v>2015</v>
      </c>
      <c r="C20">
        <v>2016</v>
      </c>
      <c r="D20">
        <v>2015</v>
      </c>
      <c r="E20">
        <v>2016</v>
      </c>
      <c r="F20" t="s">
        <v>210</v>
      </c>
      <c r="G20" t="s">
        <v>226</v>
      </c>
      <c r="H20" t="s">
        <v>211</v>
      </c>
    </row>
    <row r="21" spans="1:8" ht="15">
      <c r="A21" s="45" t="s">
        <v>0</v>
      </c>
      <c r="B21" s="42">
        <f>SUM(полностью!AD5:AD17)</f>
        <v>604039</v>
      </c>
      <c r="C21" s="42">
        <f>SUM(полностью!AC5:AC17)</f>
        <v>153764</v>
      </c>
      <c r="D21">
        <f>B21/1000000</f>
        <v>0.604039</v>
      </c>
      <c r="E21">
        <f>C21/1000000</f>
        <v>0.153764</v>
      </c>
      <c r="F21">
        <f>E21/(D21/100)-100</f>
        <v>-74.54402778628531</v>
      </c>
      <c r="G21">
        <f>D21/(SUM($D$21:$D$36)/100)</f>
        <v>0.07464680097190335</v>
      </c>
      <c r="H21">
        <f>E21/(SUM($E$21:$E$36)/100)</f>
        <v>0.018482128656390477</v>
      </c>
    </row>
    <row r="22" spans="1:8" ht="15">
      <c r="A22" s="44" t="s">
        <v>1</v>
      </c>
      <c r="B22" s="42">
        <f>SUM(полностью!AF5:AF17)</f>
        <v>20438953</v>
      </c>
      <c r="C22" s="42">
        <f>SUM(полностью!AE5:AE17)</f>
        <v>18686951</v>
      </c>
      <c r="D22">
        <f aca="true" t="shared" si="0" ref="D22:D36">B22/1000000</f>
        <v>20.438953</v>
      </c>
      <c r="E22">
        <f aca="true" t="shared" si="1" ref="E22:E36">C22/1000000</f>
        <v>18.686951</v>
      </c>
      <c r="F22">
        <f aca="true" t="shared" si="2" ref="F22:F36">E22/(D22/100)-100</f>
        <v>-8.571877434230615</v>
      </c>
      <c r="G22">
        <f aca="true" t="shared" si="3" ref="G22:G36">D22/(SUM($D$21:$D$36)/100)</f>
        <v>2.5258343528564993</v>
      </c>
      <c r="H22">
        <f aca="true" t="shared" si="4" ref="H22:H37">E22/(SUM($E$21:$E$36)/100)</f>
        <v>2.2461345476032406</v>
      </c>
    </row>
    <row r="23" spans="1:8" ht="15">
      <c r="A23" s="43" t="s">
        <v>2</v>
      </c>
      <c r="B23" s="42">
        <f>SUM(полностью!AH5:AH17)</f>
        <v>82518028</v>
      </c>
      <c r="C23" s="42">
        <f>SUM(полностью!AG5:AG17)</f>
        <v>87080279</v>
      </c>
      <c r="D23">
        <f t="shared" si="0"/>
        <v>82.518028</v>
      </c>
      <c r="E23">
        <f t="shared" si="1"/>
        <v>87.080279</v>
      </c>
      <c r="F23">
        <f t="shared" si="2"/>
        <v>5.528793053561586</v>
      </c>
      <c r="G23">
        <f t="shared" si="3"/>
        <v>10.197531637377633</v>
      </c>
      <c r="H23">
        <f t="shared" si="4"/>
        <v>10.466877291904334</v>
      </c>
    </row>
    <row r="24" spans="1:8" ht="15">
      <c r="A24" s="43" t="s">
        <v>3</v>
      </c>
      <c r="B24" s="42">
        <f>SUM(полностью!AJ5:AJ17)</f>
        <v>89874484</v>
      </c>
      <c r="C24" s="42">
        <f>SUM(полностью!AI5:AI17)</f>
        <v>52904384</v>
      </c>
      <c r="D24">
        <f t="shared" si="0"/>
        <v>89.874484</v>
      </c>
      <c r="E24">
        <f t="shared" si="1"/>
        <v>52.904384</v>
      </c>
      <c r="F24">
        <f t="shared" si="2"/>
        <v>-41.13525703246319</v>
      </c>
      <c r="G24">
        <f t="shared" si="3"/>
        <v>11.106638345538139</v>
      </c>
      <c r="H24">
        <f t="shared" si="4"/>
        <v>6.359002312472919</v>
      </c>
    </row>
    <row r="25" spans="1:8" ht="15">
      <c r="A25" s="43" t="s">
        <v>4</v>
      </c>
      <c r="B25" s="42">
        <f>SUM(полностью!AL5:AL17)</f>
        <v>500000</v>
      </c>
      <c r="C25" s="42">
        <f>SUM(полностью!AK5:AK17)</f>
        <v>10000000</v>
      </c>
      <c r="D25">
        <f t="shared" si="0"/>
        <v>0.5</v>
      </c>
      <c r="E25">
        <f t="shared" si="1"/>
        <v>10</v>
      </c>
      <c r="F25">
        <f t="shared" si="2"/>
        <v>1900</v>
      </c>
      <c r="G25">
        <f t="shared" si="3"/>
        <v>0.06178971968027176</v>
      </c>
      <c r="H25">
        <f t="shared" si="4"/>
        <v>1.201980220102916</v>
      </c>
    </row>
    <row r="26" spans="1:8" ht="15">
      <c r="A26" s="43" t="s">
        <v>5</v>
      </c>
      <c r="B26" s="42">
        <f>SUM(полностью!AN5:AN17)</f>
        <v>2747335</v>
      </c>
      <c r="C26" s="42">
        <f>SUM(полностью!AM5:AM17)</f>
        <v>6909830</v>
      </c>
      <c r="D26">
        <f t="shared" si="0"/>
        <v>2.747335</v>
      </c>
      <c r="E26">
        <f t="shared" si="1"/>
        <v>6.90983</v>
      </c>
      <c r="F26">
        <f t="shared" si="2"/>
        <v>151.51028178216345</v>
      </c>
      <c r="G26">
        <f t="shared" si="3"/>
        <v>0.33951411903559886</v>
      </c>
      <c r="H26">
        <f t="shared" si="4"/>
        <v>0.8305478984273732</v>
      </c>
    </row>
    <row r="27" spans="1:8" ht="15">
      <c r="A27" s="43" t="s">
        <v>6</v>
      </c>
      <c r="B27" s="42">
        <f>SUM(полностью!AP5:AP17)</f>
        <v>91288963</v>
      </c>
      <c r="C27" s="42">
        <f>SUM(полностью!AO5:AO17)</f>
        <v>152295181.4</v>
      </c>
      <c r="D27">
        <f t="shared" si="0"/>
        <v>91.288963</v>
      </c>
      <c r="E27">
        <f t="shared" si="1"/>
        <v>152.29518140000002</v>
      </c>
      <c r="F27">
        <f t="shared" si="2"/>
        <v>66.82759491966189</v>
      </c>
      <c r="G27">
        <f t="shared" si="3"/>
        <v>11.2814388673454</v>
      </c>
      <c r="H27">
        <f t="shared" si="4"/>
        <v>18.305579565978555</v>
      </c>
    </row>
    <row r="28" spans="1:8" ht="15">
      <c r="A28" s="43" t="s">
        <v>7</v>
      </c>
      <c r="B28" s="42">
        <f>SUM(полностью!AR5:AR17)</f>
        <v>137580300</v>
      </c>
      <c r="C28" s="42">
        <f>SUM(полностью!AQ5:AQ17)</f>
        <v>139237558.04</v>
      </c>
      <c r="D28">
        <f t="shared" si="0"/>
        <v>137.5803</v>
      </c>
      <c r="E28">
        <f t="shared" si="1"/>
        <v>139.23755803999998</v>
      </c>
      <c r="F28">
        <f t="shared" si="2"/>
        <v>1.2045751026854816</v>
      </c>
      <c r="G28">
        <f t="shared" si="3"/>
        <v>17.002096341055385</v>
      </c>
      <c r="H28">
        <f t="shared" si="4"/>
        <v>16.73607906595117</v>
      </c>
    </row>
    <row r="29" spans="1:8" ht="15">
      <c r="A29" s="43" t="s">
        <v>8</v>
      </c>
      <c r="B29" s="42">
        <f>SUM(полностью!AT5:AT17)</f>
        <v>133542978</v>
      </c>
      <c r="C29" s="42">
        <f>SUM(полностью!AS5:AS17)</f>
        <v>116071034</v>
      </c>
      <c r="D29">
        <f t="shared" si="0"/>
        <v>133.542978</v>
      </c>
      <c r="E29">
        <f t="shared" si="1"/>
        <v>116.071034</v>
      </c>
      <c r="F29">
        <f t="shared" si="2"/>
        <v>-13.083386533434961</v>
      </c>
      <c r="G29">
        <f t="shared" si="3"/>
        <v>16.5031663517774</v>
      </c>
      <c r="H29">
        <f t="shared" si="4"/>
        <v>13.951508699489304</v>
      </c>
    </row>
    <row r="30" spans="1:8" ht="15">
      <c r="A30" s="43" t="s">
        <v>9</v>
      </c>
      <c r="B30" s="42">
        <f>SUM(полностью!AV5:AV17)</f>
        <v>0</v>
      </c>
      <c r="C30" s="42">
        <f>SUM(полностью!AU5:AU17)</f>
        <v>0</v>
      </c>
      <c r="D30">
        <f t="shared" si="0"/>
        <v>0</v>
      </c>
      <c r="E30">
        <f t="shared" si="1"/>
        <v>0</v>
      </c>
      <c r="F30" t="e">
        <f t="shared" si="2"/>
        <v>#DIV/0!</v>
      </c>
      <c r="G30">
        <f t="shared" si="3"/>
        <v>0</v>
      </c>
      <c r="H30">
        <f t="shared" si="4"/>
        <v>0</v>
      </c>
    </row>
    <row r="31" spans="1:8" ht="15">
      <c r="A31" s="40" t="s">
        <v>10</v>
      </c>
      <c r="B31" s="42">
        <f>SUM(полностью!AX5:AX17)</f>
        <v>6051077</v>
      </c>
      <c r="C31" s="42">
        <f>SUM(полностью!AW5:AW17)</f>
        <v>10757202</v>
      </c>
      <c r="D31">
        <f t="shared" si="0"/>
        <v>6.051077</v>
      </c>
      <c r="E31">
        <f t="shared" si="1"/>
        <v>10.757202</v>
      </c>
      <c r="F31">
        <f t="shared" si="2"/>
        <v>77.77334514169954</v>
      </c>
      <c r="G31">
        <f t="shared" si="3"/>
        <v>0.7477887031874796</v>
      </c>
      <c r="H31">
        <f t="shared" si="4"/>
        <v>1.2929944027651528</v>
      </c>
    </row>
    <row r="32" spans="1:8" ht="15">
      <c r="A32" s="40" t="s">
        <v>11</v>
      </c>
      <c r="B32" s="42">
        <f>SUM(полностью!AX5:AX17)</f>
        <v>6051077</v>
      </c>
      <c r="C32" s="42">
        <f>SUM(полностью!AY5:AY17)</f>
        <v>2660489</v>
      </c>
      <c r="D32">
        <f t="shared" si="0"/>
        <v>6.051077</v>
      </c>
      <c r="E32">
        <f t="shared" si="1"/>
        <v>2.660489</v>
      </c>
      <c r="F32">
        <f t="shared" si="2"/>
        <v>-56.032802094569284</v>
      </c>
      <c r="G32">
        <f t="shared" si="3"/>
        <v>0.7477887031874796</v>
      </c>
      <c r="H32">
        <f t="shared" si="4"/>
        <v>0.31978551538013866</v>
      </c>
    </row>
    <row r="33" spans="1:8" ht="15">
      <c r="A33" s="40" t="s">
        <v>12</v>
      </c>
      <c r="B33" s="42">
        <f>SUM(полностью!BB5:BB17)</f>
        <v>3100000</v>
      </c>
      <c r="C33">
        <f>SUM(полностью!BA5:BA17)</f>
        <v>3150000</v>
      </c>
      <c r="D33">
        <f t="shared" si="0"/>
        <v>3.1</v>
      </c>
      <c r="E33">
        <f t="shared" si="1"/>
        <v>3.15</v>
      </c>
      <c r="F33">
        <f t="shared" si="2"/>
        <v>1.6129032258064484</v>
      </c>
      <c r="G33">
        <f t="shared" si="3"/>
        <v>0.38309626201768493</v>
      </c>
      <c r="H33">
        <f t="shared" si="4"/>
        <v>0.37862376933241854</v>
      </c>
    </row>
    <row r="34" spans="1:8" ht="15">
      <c r="A34" s="40" t="s">
        <v>13</v>
      </c>
      <c r="B34" s="42">
        <f>SUM(полностью!BD5:BD17)</f>
        <v>221301378</v>
      </c>
      <c r="C34">
        <f>SUM(полностью!BC5:BC17)</f>
        <v>206790198.56</v>
      </c>
      <c r="D34">
        <f t="shared" si="0"/>
        <v>221.301378</v>
      </c>
      <c r="E34">
        <f t="shared" si="1"/>
        <v>206.79019856</v>
      </c>
      <c r="F34">
        <f t="shared" si="2"/>
        <v>-6.557202477067264</v>
      </c>
      <c r="G34">
        <f t="shared" si="3"/>
        <v>27.34830022295572</v>
      </c>
      <c r="H34">
        <f t="shared" si="4"/>
        <v>24.85577283802745</v>
      </c>
    </row>
    <row r="35" spans="1:8" ht="15">
      <c r="A35" s="40" t="s">
        <v>14</v>
      </c>
      <c r="B35" s="42">
        <f>SUM(полностью!BF5:BF17)</f>
        <v>0</v>
      </c>
      <c r="C35">
        <f>SUM(полностью!BE5:BE17)</f>
        <v>0</v>
      </c>
      <c r="D35">
        <f t="shared" si="0"/>
        <v>0</v>
      </c>
      <c r="E35">
        <f t="shared" si="1"/>
        <v>0</v>
      </c>
      <c r="F35" t="e">
        <f t="shared" si="2"/>
        <v>#DIV/0!</v>
      </c>
      <c r="G35">
        <f t="shared" si="3"/>
        <v>0</v>
      </c>
      <c r="H35">
        <f t="shared" si="4"/>
        <v>0</v>
      </c>
    </row>
    <row r="36" spans="1:8" ht="28.5" customHeight="1">
      <c r="A36" s="41" t="s">
        <v>223</v>
      </c>
      <c r="B36" s="42">
        <f>SUM(полностью!BH5:BH17)</f>
        <v>13597485</v>
      </c>
      <c r="C36">
        <f>SUM(полностью!BG5:BG17)</f>
        <v>25263575</v>
      </c>
      <c r="D36">
        <f t="shared" si="0"/>
        <v>13.597485</v>
      </c>
      <c r="E36">
        <f t="shared" si="1"/>
        <v>25.263575</v>
      </c>
      <c r="F36">
        <f t="shared" si="2"/>
        <v>85.79593946968868</v>
      </c>
      <c r="G36">
        <f t="shared" si="3"/>
        <v>1.6803695730134003</v>
      </c>
      <c r="H36">
        <f t="shared" si="4"/>
        <v>3.0366317439086523</v>
      </c>
    </row>
    <row r="37" spans="4:8" ht="15">
      <c r="D37">
        <f>SUM(D21:D36)</f>
        <v>809.196097</v>
      </c>
      <c r="E37">
        <f>SUM(E21:E36)</f>
        <v>831.9604459999999</v>
      </c>
      <c r="H37">
        <f t="shared" si="4"/>
        <v>100</v>
      </c>
    </row>
    <row r="40" spans="2:3" ht="15">
      <c r="B40">
        <v>2015</v>
      </c>
      <c r="C40">
        <v>2016</v>
      </c>
    </row>
    <row r="41" spans="1:3" ht="15">
      <c r="A41" t="s">
        <v>227</v>
      </c>
      <c r="B41">
        <f>SUM('2016'!G4:G16)/1000</f>
        <v>749.271294</v>
      </c>
      <c r="C41">
        <f>SUM('2016'!F4:F16)/1000</f>
        <v>699.316446</v>
      </c>
    </row>
    <row r="42" spans="1:3" ht="15">
      <c r="A42" t="s">
        <v>210</v>
      </c>
      <c r="C42">
        <f>C41/(B41/100)-100</f>
        <v>-6.6671242312400665</v>
      </c>
    </row>
    <row r="43" ht="15">
      <c r="C43">
        <f>290.4/(C41/100)</f>
        <v>41.52626492070229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B13">
      <selection activeCell="A2" sqref="A2:K16"/>
    </sheetView>
  </sheetViews>
  <sheetFormatPr defaultColWidth="9.140625" defaultRowHeight="15"/>
  <cols>
    <col min="1" max="1" width="18.140625" style="0" customWidth="1"/>
    <col min="18" max="18" width="3.28125" style="0" customWidth="1"/>
  </cols>
  <sheetData>
    <row r="1" spans="1:22" ht="25.5">
      <c r="A1" s="65" t="s">
        <v>91</v>
      </c>
      <c r="B1" s="67" t="s">
        <v>92</v>
      </c>
      <c r="C1" s="67" t="s">
        <v>93</v>
      </c>
      <c r="D1" s="68" t="s">
        <v>94</v>
      </c>
      <c r="E1" s="68"/>
      <c r="F1" s="68"/>
      <c r="G1" s="68" t="s">
        <v>95</v>
      </c>
      <c r="H1" s="68"/>
      <c r="I1" s="68"/>
      <c r="J1" s="64" t="s">
        <v>126</v>
      </c>
      <c r="L1" s="47"/>
      <c r="M1" s="65" t="s">
        <v>91</v>
      </c>
      <c r="N1" s="67" t="s">
        <v>92</v>
      </c>
      <c r="O1" s="67" t="s">
        <v>93</v>
      </c>
      <c r="P1" s="48" t="s">
        <v>270</v>
      </c>
      <c r="Q1" s="48" t="s">
        <v>271</v>
      </c>
      <c r="S1" s="67" t="s">
        <v>92</v>
      </c>
      <c r="T1" s="67" t="s">
        <v>93</v>
      </c>
      <c r="U1" s="48" t="s">
        <v>270</v>
      </c>
      <c r="V1" s="48" t="s">
        <v>271</v>
      </c>
    </row>
    <row r="2" spans="1:22" ht="40.5">
      <c r="A2" s="65"/>
      <c r="B2" s="67"/>
      <c r="C2" s="67"/>
      <c r="D2" s="20">
        <v>2016</v>
      </c>
      <c r="E2" s="20">
        <v>2015</v>
      </c>
      <c r="F2" s="21" t="s">
        <v>110</v>
      </c>
      <c r="G2" s="18">
        <v>2016</v>
      </c>
      <c r="H2" s="18">
        <v>2015</v>
      </c>
      <c r="I2" s="19" t="s">
        <v>99</v>
      </c>
      <c r="J2" s="64"/>
      <c r="L2" s="19" t="s">
        <v>101</v>
      </c>
      <c r="M2" s="65"/>
      <c r="N2" s="67"/>
      <c r="O2" s="67"/>
      <c r="P2" s="20">
        <v>2015</v>
      </c>
      <c r="Q2" s="18">
        <v>2015</v>
      </c>
      <c r="S2" s="67"/>
      <c r="T2" s="67"/>
      <c r="U2" s="20">
        <v>2015</v>
      </c>
      <c r="V2" s="18">
        <v>2015</v>
      </c>
    </row>
    <row r="3" spans="1:22" ht="30">
      <c r="A3" s="50" t="s">
        <v>123</v>
      </c>
      <c r="B3" s="49" t="b">
        <f>EXACT(VLOOKUP($A3,'2016'!$C$4:$K$16,2,FALSE),VLOOKUP(проверка!$A3,'2016 не сорт'!$D$6:$M$18,2,FALSE))</f>
        <v>1</v>
      </c>
      <c r="C3" s="49" t="b">
        <f>EXACT(VLOOKUP($A3,'2016'!$C$4:$K$16,3,FALSE),VLOOKUP(проверка!$A3,'2016 не сорт'!$D$6:$M$18,3,FALSE))</f>
        <v>1</v>
      </c>
      <c r="D3" s="49" t="b">
        <f>EXACT(VLOOKUP($A3,'2016'!$C$4:$K$16,4,FALSE),VLOOKUP(проверка!$A3,'2016 не сорт'!$D$6:$M$18,4,FALSE))</f>
        <v>1</v>
      </c>
      <c r="E3" s="49" t="b">
        <f>EXACT(VLOOKUP($A3,'2016'!$C$4:$K$16,5,FALSE),VLOOKUP(проверка!$A3,'2016 не сорт'!$D$6:$M$18,5,FALSE))</f>
        <v>1</v>
      </c>
      <c r="F3" s="49" t="b">
        <f>EXACT(VLOOKUP($A3,'2016'!$C$4:$K$16,6,FALSE),VLOOKUP(проверка!$A3,'2016 не сорт'!$D$6:$M$18,6,FALSE))</f>
        <v>1</v>
      </c>
      <c r="G3" s="49" t="b">
        <f>EXACT(VLOOKUP($A3,'2016'!$C$4:$K$16,7,FALSE),VLOOKUP(проверка!$A3,'2016 не сорт'!$D$6:$M$18,7,FALSE))</f>
        <v>1</v>
      </c>
      <c r="H3" s="49" t="b">
        <f>EXACT(VLOOKUP($A3,'2016'!$C$4:$K$16,8,FALSE),VLOOKUP(проверка!$A3,'2016 не сорт'!$D$6:$M$18,8,FALSE))</f>
        <v>0</v>
      </c>
      <c r="I3" s="49" t="b">
        <f>EXACT(VLOOKUP($A3,'2016'!$C$4:$K$16,9,FALSE),VLOOKUP(проверка!$A3,'2016 не сорт'!$D$6:$M$18,9,FALSE))</f>
        <v>0</v>
      </c>
      <c r="J3" s="49" t="e">
        <f>EXACT(VLOOKUP($A3,'2016'!$C$4:$K$16,10,FALSE),VLOOKUP(проверка!$A3,'2016 не сорт'!$D$6:$M$18,10,FALSE))</f>
        <v>#REF!</v>
      </c>
      <c r="L3" s="51">
        <v>1</v>
      </c>
      <c r="M3" s="52" t="s">
        <v>123</v>
      </c>
      <c r="N3" s="51" t="s">
        <v>121</v>
      </c>
      <c r="O3" s="53">
        <v>1995</v>
      </c>
      <c r="P3" s="54">
        <v>333501.28</v>
      </c>
      <c r="Q3" s="53">
        <v>16</v>
      </c>
      <c r="S3" t="b">
        <f>EXACT(N3,VLOOKUP(проверка!$L3,'2015'!$A$3:$J$18,4,FALSE))</f>
        <v>1</v>
      </c>
      <c r="T3" t="b">
        <f>EXACT(O3,VLOOKUP(проверка!$L3,'2015'!$A$3:$J$18,5,FALSE))</f>
        <v>1</v>
      </c>
      <c r="U3" t="b">
        <f>EXACT(P3,VLOOKUP(проверка!$L3,'2015'!$A$3:$J$18,6,FALSE))</f>
        <v>1</v>
      </c>
      <c r="V3" t="b">
        <f>EXACT(Q3,VLOOKUP(проверка!$L3,'2015'!$A$3:$J$18,9,FALSE))</f>
        <v>1</v>
      </c>
    </row>
    <row r="4" spans="1:22" ht="45">
      <c r="A4" s="50" t="s">
        <v>200</v>
      </c>
      <c r="B4" s="49" t="b">
        <f>EXACT(VLOOKUP($A4,'2016'!$C$4:$K$16,2,FALSE),VLOOKUP(проверка!$A4,'2016 не сорт'!$D$6:$M$18,2,FALSE))</f>
        <v>1</v>
      </c>
      <c r="C4" s="49" t="b">
        <f>EXACT(VLOOKUP($A4,'2016'!$C$4:$K$16,3,FALSE),VLOOKUP(проверка!$A4,'2016 не сорт'!$D$6:$M$18,3,FALSE))</f>
        <v>1</v>
      </c>
      <c r="D4" s="62" t="b">
        <f>EXACT(VLOOKUP($A4,'2016'!$C$4:$K$16,4,FALSE),VLOOKUP(проверка!$A4,'2016 не сорт'!$D$6:$M$18,4,FALSE))</f>
        <v>0</v>
      </c>
      <c r="E4" s="62" t="b">
        <f>EXACT(VLOOKUP($A4,'2016'!$C$4:$K$16,5,FALSE),VLOOKUP(проверка!$A4,'2016 не сорт'!$D$6:$M$18,5,FALSE))</f>
        <v>0</v>
      </c>
      <c r="F4" s="49" t="b">
        <f>EXACT(VLOOKUP($A4,'2016'!$C$4:$K$16,6,FALSE),VLOOKUP(проверка!$A4,'2016 не сорт'!$D$6:$M$18,6,FALSE))</f>
        <v>1</v>
      </c>
      <c r="G4" s="49" t="b">
        <f>EXACT(VLOOKUP($A4,'2016'!$C$4:$K$16,7,FALSE),VLOOKUP(проверка!$A4,'2016 не сорт'!$D$6:$M$18,7,FALSE))</f>
        <v>1</v>
      </c>
      <c r="H4" s="49" t="b">
        <f>EXACT(VLOOKUP($A4,'2016'!$C$4:$K$16,8,FALSE),VLOOKUP(проверка!$A4,'2016 не сорт'!$D$6:$M$18,8,FALSE))</f>
        <v>0</v>
      </c>
      <c r="I4" s="49" t="b">
        <f>EXACT(VLOOKUP($A4,'2016'!$C$4:$K$16,9,FALSE),VLOOKUP(проверка!$A4,'2016 не сорт'!$D$6:$M$18,9,FALSE))</f>
        <v>0</v>
      </c>
      <c r="J4" s="62" t="e">
        <f>EXACT(VLOOKUP($A4,'2016'!$C$4:$K$16,10,FALSE),VLOOKUP(проверка!$A4,'2016 не сорт'!$D$6:$M$18,10,FALSE))</f>
        <v>#REF!</v>
      </c>
      <c r="L4" s="51">
        <v>6</v>
      </c>
      <c r="M4" s="52" t="s">
        <v>200</v>
      </c>
      <c r="N4" s="51" t="s">
        <v>113</v>
      </c>
      <c r="O4" s="53">
        <v>2009</v>
      </c>
      <c r="P4" s="55">
        <v>56550</v>
      </c>
      <c r="Q4" s="53">
        <v>20</v>
      </c>
      <c r="S4" t="b">
        <f>EXACT(N4,VLOOKUP(проверка!$L4,'2015'!$A$3:$J$18,4,FALSE))</f>
        <v>1</v>
      </c>
      <c r="T4" t="b">
        <f>EXACT(O4,VLOOKUP(проверка!$L4,'2015'!$A$3:$J$18,5,FALSE))</f>
        <v>1</v>
      </c>
      <c r="U4" t="b">
        <f>EXACT(P4,VLOOKUP(проверка!$L4,'2015'!$A$3:$J$18,6,FALSE))</f>
        <v>1</v>
      </c>
      <c r="V4" t="b">
        <f>EXACT(Q4,VLOOKUP(проверка!$L4,'2015'!$A$3:$J$18,9,FALSE))</f>
        <v>1</v>
      </c>
    </row>
    <row r="5" spans="1:22" ht="120">
      <c r="A5" s="50" t="s">
        <v>199</v>
      </c>
      <c r="B5" s="49" t="b">
        <f>EXACT(VLOOKUP($A5,'2016'!$C$4:$K$16,2,FALSE),VLOOKUP(проверка!$A5,'2016 не сорт'!$D$6:$M$18,2,FALSE))</f>
        <v>1</v>
      </c>
      <c r="C5" s="49" t="b">
        <f>EXACT(VLOOKUP($A5,'2016'!$C$4:$K$16,3,FALSE),VLOOKUP(проверка!$A5,'2016 не сорт'!$D$6:$M$18,3,FALSE))</f>
        <v>1</v>
      </c>
      <c r="D5" s="49" t="b">
        <f>EXACT(VLOOKUP($A5,'2016'!$C$4:$K$16,4,FALSE),VLOOKUP(проверка!$A5,'2016 не сорт'!$D$6:$M$18,4,FALSE))</f>
        <v>1</v>
      </c>
      <c r="E5" s="49" t="b">
        <f>EXACT(VLOOKUP($A5,'2016'!$C$4:$K$16,5,FALSE),VLOOKUP(проверка!$A5,'2016 не сорт'!$D$6:$M$18,5,FALSE))</f>
        <v>1</v>
      </c>
      <c r="F5" s="49" t="b">
        <f>EXACT(VLOOKUP($A5,'2016'!$C$4:$K$16,6,FALSE),VLOOKUP(проверка!$A5,'2016 не сорт'!$D$6:$M$18,6,FALSE))</f>
        <v>1</v>
      </c>
      <c r="G5" s="49" t="b">
        <f>EXACT(VLOOKUP($A5,'2016'!$C$4:$K$16,7,FALSE),VLOOKUP(проверка!$A5,'2016 не сорт'!$D$6:$M$18,7,FALSE))</f>
        <v>1</v>
      </c>
      <c r="H5" s="49" t="b">
        <f>EXACT(VLOOKUP($A5,'2016'!$C$4:$K$16,8,FALSE),VLOOKUP(проверка!$A5,'2016 не сорт'!$D$6:$M$18,8,FALSE))</f>
        <v>0</v>
      </c>
      <c r="I5" s="49" t="b">
        <f>EXACT(VLOOKUP($A5,'2016'!$C$4:$K$16,9,FALSE),VLOOKUP(проверка!$A5,'2016 не сорт'!$D$6:$M$18,9,FALSE))</f>
        <v>0</v>
      </c>
      <c r="J5" s="49" t="e">
        <f>EXACT(VLOOKUP($A5,'2016'!$C$4:$K$16,10,FALSE),VLOOKUP(проверка!$A5,'2016 не сорт'!$D$6:$M$18,10,FALSE))</f>
        <v>#REF!</v>
      </c>
      <c r="L5" s="51">
        <v>2</v>
      </c>
      <c r="M5" s="52" t="s">
        <v>199</v>
      </c>
      <c r="N5" s="51" t="s">
        <v>113</v>
      </c>
      <c r="O5" s="53">
        <v>1993</v>
      </c>
      <c r="P5" s="54">
        <v>87431.06</v>
      </c>
      <c r="Q5" s="53">
        <v>17</v>
      </c>
      <c r="S5" t="b">
        <f>EXACT(N5,VLOOKUP(проверка!$L5,'2015'!$A$3:$J$18,4,FALSE))</f>
        <v>1</v>
      </c>
      <c r="T5" t="b">
        <f>EXACT(O5,VLOOKUP(проверка!$L5,'2015'!$A$3:$J$18,5,FALSE))</f>
        <v>1</v>
      </c>
      <c r="U5" t="b">
        <f>EXACT(P5,VLOOKUP(проверка!$L5,'2015'!$A$3:$J$18,6,FALSE))</f>
        <v>1</v>
      </c>
      <c r="V5" t="b">
        <f>EXACT(Q5,VLOOKUP(проверка!$L5,'2015'!$A$3:$J$18,9,FALSE))</f>
        <v>1</v>
      </c>
    </row>
    <row r="6" spans="1:22" ht="75">
      <c r="A6" s="50" t="s">
        <v>192</v>
      </c>
      <c r="B6" s="49" t="b">
        <f>EXACT(VLOOKUP($A6,'2016'!$C$4:$K$16,2,FALSE),VLOOKUP(проверка!$A6,'2016 не сорт'!$D$6:$M$18,2,FALSE))</f>
        <v>1</v>
      </c>
      <c r="C6" s="49" t="b">
        <f>EXACT(VLOOKUP($A6,'2016'!$C$4:$K$16,3,FALSE),VLOOKUP(проверка!$A6,'2016 не сорт'!$D$6:$M$18,3,FALSE))</f>
        <v>1</v>
      </c>
      <c r="D6" s="49" t="b">
        <f>EXACT(VLOOKUP($A6,'2016'!$C$4:$K$16,4,FALSE),VLOOKUP(проверка!$A6,'2016 не сорт'!$D$6:$M$18,4,FALSE))</f>
        <v>1</v>
      </c>
      <c r="E6" s="49" t="b">
        <f>EXACT(VLOOKUP($A6,'2016'!$C$4:$K$16,5,FALSE),VLOOKUP(проверка!$A6,'2016 не сорт'!$D$6:$M$18,5,FALSE))</f>
        <v>1</v>
      </c>
      <c r="F6" s="49" t="b">
        <f>EXACT(VLOOKUP($A6,'2016'!$C$4:$K$16,6,FALSE),VLOOKUP(проверка!$A6,'2016 не сорт'!$D$6:$M$18,6,FALSE))</f>
        <v>1</v>
      </c>
      <c r="G6" s="49" t="b">
        <f>EXACT(VLOOKUP($A6,'2016'!$C$4:$K$16,7,FALSE),VLOOKUP(проверка!$A6,'2016 не сорт'!$D$6:$M$18,7,FALSE))</f>
        <v>1</v>
      </c>
      <c r="H6" s="49" t="b">
        <f>EXACT(VLOOKUP($A6,'2016'!$C$4:$K$16,8,FALSE),VLOOKUP(проверка!$A6,'2016 не сорт'!$D$6:$M$18,8,FALSE))</f>
        <v>0</v>
      </c>
      <c r="I6" s="49" t="b">
        <f>EXACT(VLOOKUP($A6,'2016'!$C$4:$K$16,9,FALSE),VLOOKUP(проверка!$A6,'2016 не сорт'!$D$6:$M$18,9,FALSE))</f>
        <v>0</v>
      </c>
      <c r="J6" s="49" t="e">
        <f>EXACT(VLOOKUP($A6,'2016'!$C$4:$K$16,10,FALSE),VLOOKUP(проверка!$A6,'2016 не сорт'!$D$6:$M$18,10,FALSE))</f>
        <v>#REF!</v>
      </c>
      <c r="L6" s="51">
        <v>4</v>
      </c>
      <c r="M6" s="52" t="s">
        <v>192</v>
      </c>
      <c r="N6" s="51" t="s">
        <v>121</v>
      </c>
      <c r="O6" s="53">
        <v>2009</v>
      </c>
      <c r="P6" s="54">
        <v>60050.378</v>
      </c>
      <c r="Q6" s="53">
        <v>12</v>
      </c>
      <c r="S6" t="b">
        <f>EXACT(N6,VLOOKUP(проверка!$L6,'2015'!$A$3:$J$18,4,FALSE))</f>
        <v>1</v>
      </c>
      <c r="T6" t="b">
        <f>EXACT(O6,VLOOKUP(проверка!$L6,'2015'!$A$3:$J$18,5,FALSE))</f>
        <v>1</v>
      </c>
      <c r="U6" t="b">
        <f>EXACT(P6,VLOOKUP(проверка!$L6,'2015'!$A$3:$J$18,6,FALSE))</f>
        <v>1</v>
      </c>
      <c r="V6" t="b">
        <f>EXACT(Q6,VLOOKUP(проверка!$L6,'2015'!$A$3:$J$18,9,FALSE))</f>
        <v>0</v>
      </c>
    </row>
    <row r="7" spans="1:22" ht="75">
      <c r="A7" s="50" t="s">
        <v>194</v>
      </c>
      <c r="B7" s="49" t="b">
        <f>EXACT(VLOOKUP($A7,'2016'!$C$4:$K$16,2,FALSE),VLOOKUP(проверка!$A7,'2016 не сорт'!$D$6:$M$18,2,FALSE))</f>
        <v>1</v>
      </c>
      <c r="C7" s="49" t="b">
        <f>EXACT(VLOOKUP($A7,'2016'!$C$4:$K$16,3,FALSE),VLOOKUP(проверка!$A7,'2016 не сорт'!$D$6:$M$18,3,FALSE))</f>
        <v>1</v>
      </c>
      <c r="D7" s="49" t="b">
        <f>EXACT(VLOOKUP($A7,'2016'!$C$4:$K$16,4,FALSE),VLOOKUP(проверка!$A7,'2016 не сорт'!$D$6:$M$18,4,FALSE))</f>
        <v>1</v>
      </c>
      <c r="E7" s="49" t="b">
        <f>EXACT(VLOOKUP($A7,'2016'!$C$4:$K$16,5,FALSE),VLOOKUP(проверка!$A7,'2016 не сорт'!$D$6:$M$18,5,FALSE))</f>
        <v>1</v>
      </c>
      <c r="F7" s="49" t="b">
        <f>EXACT(VLOOKUP($A7,'2016'!$C$4:$K$16,6,FALSE),VLOOKUP(проверка!$A7,'2016 не сорт'!$D$6:$M$18,6,FALSE))</f>
        <v>1</v>
      </c>
      <c r="G7" s="49" t="b">
        <f>EXACT(VLOOKUP($A7,'2016'!$C$4:$K$16,7,FALSE),VLOOKUP(проверка!$A7,'2016 не сорт'!$D$6:$M$18,7,FALSE))</f>
        <v>1</v>
      </c>
      <c r="H7" s="49" t="b">
        <f>EXACT(VLOOKUP($A7,'2016'!$C$4:$K$16,8,FALSE),VLOOKUP(проверка!$A7,'2016 не сорт'!$D$6:$M$18,8,FALSE))</f>
        <v>0</v>
      </c>
      <c r="I7" s="49" t="b">
        <f>EXACT(VLOOKUP($A7,'2016'!$C$4:$K$16,9,FALSE),VLOOKUP(проверка!$A7,'2016 не сорт'!$D$6:$M$18,9,FALSE))</f>
        <v>0</v>
      </c>
      <c r="J7" s="49" t="e">
        <f>EXACT(VLOOKUP($A7,'2016'!$C$4:$K$16,10,FALSE),VLOOKUP(проверка!$A7,'2016 не сорт'!$D$6:$M$18,10,FALSE))</f>
        <v>#REF!</v>
      </c>
      <c r="L7" s="51">
        <v>3</v>
      </c>
      <c r="M7" s="52" t="s">
        <v>194</v>
      </c>
      <c r="N7" s="51" t="s">
        <v>113</v>
      </c>
      <c r="O7" s="53">
        <v>2003</v>
      </c>
      <c r="P7" s="54">
        <v>60428</v>
      </c>
      <c r="Q7" s="53">
        <v>27</v>
      </c>
      <c r="S7" t="b">
        <f>EXACT(N7,VLOOKUP(проверка!$L7,'2015'!$A$3:$J$18,4,FALSE))</f>
        <v>1</v>
      </c>
      <c r="T7" t="b">
        <f>EXACT(O7,VLOOKUP(проверка!$L7,'2015'!$A$3:$J$18,5,FALSE))</f>
        <v>1</v>
      </c>
      <c r="U7" t="b">
        <f>EXACT(P7,VLOOKUP(проверка!$L7,'2015'!$A$3:$J$18,6,FALSE))</f>
        <v>1</v>
      </c>
      <c r="V7" t="b">
        <f>EXACT(Q7,VLOOKUP(проверка!$L7,'2015'!$A$3:$J$18,9,FALSE))</f>
        <v>1</v>
      </c>
    </row>
    <row r="8" spans="1:22" ht="75">
      <c r="A8" s="49" t="s">
        <v>221</v>
      </c>
      <c r="B8" s="49" t="b">
        <f>EXACT(VLOOKUP($A8,'2016'!$C$4:$K$16,2,FALSE),VLOOKUP(проверка!$A8,'2016 не сорт'!$D$6:$M$18,2,FALSE))</f>
        <v>1</v>
      </c>
      <c r="C8" s="49" t="b">
        <f>EXACT(VLOOKUP($A8,'2016'!$C$4:$K$16,3,FALSE),VLOOKUP(проверка!$A8,'2016 не сорт'!$D$6:$M$18,3,FALSE))</f>
        <v>1</v>
      </c>
      <c r="D8" s="49" t="b">
        <f>EXACT(VLOOKUP($A8,'2016'!$C$4:$K$16,4,FALSE),VLOOKUP(проверка!$A8,'2016 не сорт'!$D$6:$M$18,4,FALSE))</f>
        <v>1</v>
      </c>
      <c r="E8" s="49" t="b">
        <f>EXACT(VLOOKUP($A8,'2016'!$C$4:$K$16,5,FALSE),VLOOKUP(проверка!$A8,'2016 не сорт'!$D$6:$M$18,5,FALSE))</f>
        <v>1</v>
      </c>
      <c r="F8" s="49" t="b">
        <f>EXACT(VLOOKUP($A8,'2016'!$C$4:$K$16,6,FALSE),VLOOKUP(проверка!$A8,'2016 не сорт'!$D$6:$M$18,6,FALSE))</f>
        <v>1</v>
      </c>
      <c r="G8" s="49" t="b">
        <f>EXACT(VLOOKUP($A8,'2016'!$C$4:$K$16,7,FALSE),VLOOKUP(проверка!$A8,'2016 не сорт'!$D$6:$M$18,7,FALSE))</f>
        <v>1</v>
      </c>
      <c r="H8" s="49" t="b">
        <f>EXACT(VLOOKUP($A8,'2016'!$C$4:$K$16,8,FALSE),VLOOKUP(проверка!$A8,'2016 не сорт'!$D$6:$M$18,8,FALSE))</f>
        <v>0</v>
      </c>
      <c r="I8" s="49" t="b">
        <f>EXACT(VLOOKUP($A8,'2016'!$C$4:$K$16,9,FALSE),VLOOKUP(проверка!$A8,'2016 не сорт'!$D$6:$M$18,9,FALSE))</f>
        <v>0</v>
      </c>
      <c r="J8" s="49" t="e">
        <f>EXACT(VLOOKUP($A8,'2016'!$C$4:$K$16,10,FALSE),VLOOKUP(проверка!$A8,'2016 не сорт'!$D$6:$M$18,10,FALSE))</f>
        <v>#REF!</v>
      </c>
      <c r="L8" s="51">
        <v>5</v>
      </c>
      <c r="M8" s="51" t="s">
        <v>221</v>
      </c>
      <c r="N8" s="51" t="s">
        <v>113</v>
      </c>
      <c r="O8" s="53">
        <v>2005</v>
      </c>
      <c r="P8" s="54">
        <v>58522</v>
      </c>
      <c r="Q8" s="53">
        <v>14</v>
      </c>
      <c r="S8" t="b">
        <f>EXACT(N8,VLOOKUP(проверка!$L8,'2015'!$A$3:$J$18,4,FALSE))</f>
        <v>1</v>
      </c>
      <c r="T8" t="b">
        <f>EXACT(O8,VLOOKUP(проверка!$L8,'2015'!$A$3:$J$18,5,FALSE))</f>
        <v>1</v>
      </c>
      <c r="U8" t="b">
        <f>EXACT(P8,VLOOKUP(проверка!$L8,'2015'!$A$3:$J$18,6,FALSE))</f>
        <v>1</v>
      </c>
      <c r="V8" t="b">
        <f>EXACT(Q8,VLOOKUP(проверка!$L8,'2015'!$A$3:$J$18,9,FALSE))</f>
        <v>1</v>
      </c>
    </row>
    <row r="9" spans="1:22" ht="75">
      <c r="A9" s="50" t="s">
        <v>197</v>
      </c>
      <c r="B9" s="49" t="b">
        <f>EXACT(VLOOKUP($A9,'2016'!$C$4:$K$16,2,FALSE),VLOOKUP(проверка!$A9,'2016 не сорт'!$D$6:$M$18,2,FALSE))</f>
        <v>1</v>
      </c>
      <c r="C9" s="49" t="b">
        <f>EXACT(VLOOKUP($A9,'2016'!$C$4:$K$16,3,FALSE),VLOOKUP(проверка!$A9,'2016 не сорт'!$D$6:$M$18,3,FALSE))</f>
        <v>1</v>
      </c>
      <c r="D9" s="49" t="b">
        <f>EXACT(VLOOKUP($A9,'2016'!$C$4:$K$16,4,FALSE),VLOOKUP(проверка!$A9,'2016 не сорт'!$D$6:$M$18,4,FALSE))</f>
        <v>1</v>
      </c>
      <c r="E9" s="49" t="b">
        <f>EXACT(VLOOKUP($A9,'2016'!$C$4:$K$16,5,FALSE),VLOOKUP(проверка!$A9,'2016 не сорт'!$D$6:$M$18,5,FALSE))</f>
        <v>1</v>
      </c>
      <c r="F9" s="49" t="b">
        <f>EXACT(VLOOKUP($A9,'2016'!$C$4:$K$16,6,FALSE),VLOOKUP(проверка!$A9,'2016 не сорт'!$D$6:$M$18,6,FALSE))</f>
        <v>1</v>
      </c>
      <c r="G9" s="49" t="b">
        <f>EXACT(VLOOKUP($A9,'2016'!$C$4:$K$16,7,FALSE),VLOOKUP(проверка!$A9,'2016 не сорт'!$D$6:$M$18,7,FALSE))</f>
        <v>1</v>
      </c>
      <c r="H9" s="49" t="b">
        <f>EXACT(VLOOKUP($A9,'2016'!$C$4:$K$16,8,FALSE),VLOOKUP(проверка!$A9,'2016 не сорт'!$D$6:$M$18,8,FALSE))</f>
        <v>0</v>
      </c>
      <c r="I9" s="49" t="b">
        <f>EXACT(VLOOKUP($A9,'2016'!$C$4:$K$16,9,FALSE),VLOOKUP(проверка!$A9,'2016 не сорт'!$D$6:$M$18,9,FALSE))</f>
        <v>0</v>
      </c>
      <c r="J9" s="49" t="e">
        <f>EXACT(VLOOKUP($A9,'2016'!$C$4:$K$16,10,FALSE),VLOOKUP(проверка!$A9,'2016 не сорт'!$D$6:$M$18,10,FALSE))</f>
        <v>#REF!</v>
      </c>
      <c r="L9" s="51">
        <v>7</v>
      </c>
      <c r="M9" s="52" t="s">
        <v>197</v>
      </c>
      <c r="N9" s="51" t="s">
        <v>113</v>
      </c>
      <c r="O9" s="53">
        <v>2001</v>
      </c>
      <c r="P9" s="54">
        <v>42925.63</v>
      </c>
      <c r="Q9" s="53">
        <v>16</v>
      </c>
      <c r="S9" t="b">
        <f>EXACT(N9,VLOOKUP(проверка!$L9,'2015'!$A$3:$J$18,4,FALSE))</f>
        <v>1</v>
      </c>
      <c r="T9" t="b">
        <f>EXACT(O9,VLOOKUP(проверка!$L9,'2015'!$A$3:$J$18,5,FALSE))</f>
        <v>1</v>
      </c>
      <c r="U9" t="b">
        <f>EXACT(P9,VLOOKUP(проверка!$L9,'2015'!$A$3:$J$18,6,FALSE))</f>
        <v>1</v>
      </c>
      <c r="V9" t="b">
        <f>EXACT(Q9,VLOOKUP(проверка!$L9,'2015'!$A$3:$J$18,9,FALSE))</f>
        <v>1</v>
      </c>
    </row>
    <row r="10" spans="1:22" ht="90">
      <c r="A10" s="49" t="s">
        <v>204</v>
      </c>
      <c r="B10" s="49" t="b">
        <f>EXACT(VLOOKUP($A10,'2016'!$C$4:$K$16,2,FALSE),VLOOKUP(проверка!$A10,'2016 не сорт'!$D$6:$M$18,2,FALSE))</f>
        <v>1</v>
      </c>
      <c r="C10" s="49" t="b">
        <f>EXACT(VLOOKUP($A10,'2016'!$C$4:$K$16,3,FALSE),VLOOKUP(проверка!$A10,'2016 не сорт'!$D$6:$M$18,3,FALSE))</f>
        <v>1</v>
      </c>
      <c r="D10" s="49" t="b">
        <f>EXACT(VLOOKUP($A10,'2016'!$C$4:$K$16,4,FALSE),VLOOKUP(проверка!$A10,'2016 не сорт'!$D$6:$M$18,4,FALSE))</f>
        <v>1</v>
      </c>
      <c r="E10" s="49" t="b">
        <f>EXACT(VLOOKUP($A10,'2016'!$C$4:$K$16,5,FALSE),VLOOKUP(проверка!$A10,'2016 не сорт'!$D$6:$M$18,5,FALSE))</f>
        <v>1</v>
      </c>
      <c r="F10" s="49" t="b">
        <f>EXACT(VLOOKUP($A10,'2016'!$C$4:$K$16,6,FALSE),VLOOKUP(проверка!$A10,'2016 не сорт'!$D$6:$M$18,6,FALSE))</f>
        <v>1</v>
      </c>
      <c r="G10" s="49" t="b">
        <f>EXACT(VLOOKUP($A10,'2016'!$C$4:$K$16,7,FALSE),VLOOKUP(проверка!$A10,'2016 не сорт'!$D$6:$M$18,7,FALSE))</f>
        <v>1</v>
      </c>
      <c r="H10" s="49" t="b">
        <f>EXACT(VLOOKUP($A10,'2016'!$C$4:$K$16,8,FALSE),VLOOKUP(проверка!$A10,'2016 не сорт'!$D$6:$M$18,8,FALSE))</f>
        <v>0</v>
      </c>
      <c r="I10" s="49" t="b">
        <f>EXACT(VLOOKUP($A10,'2016'!$C$4:$K$16,9,FALSE),VLOOKUP(проверка!$A10,'2016 не сорт'!$D$6:$M$18,9,FALSE))</f>
        <v>0</v>
      </c>
      <c r="J10" s="49" t="e">
        <f>EXACT(VLOOKUP($A10,'2016'!$C$4:$K$16,10,FALSE),VLOOKUP(проверка!$A10,'2016 не сорт'!$D$6:$M$18,10,FALSE))</f>
        <v>#REF!</v>
      </c>
      <c r="L10" s="51">
        <v>10</v>
      </c>
      <c r="M10" s="51" t="s">
        <v>204</v>
      </c>
      <c r="N10" s="51" t="s">
        <v>203</v>
      </c>
      <c r="O10" s="53">
        <v>2010</v>
      </c>
      <c r="P10" s="54">
        <v>29932</v>
      </c>
      <c r="Q10" s="53">
        <v>15</v>
      </c>
      <c r="S10" t="b">
        <f>EXACT(N10,VLOOKUP(проверка!$L10,'2015'!$A$3:$J$18,4,FALSE))</f>
        <v>1</v>
      </c>
      <c r="T10" t="b">
        <f>EXACT(O10,VLOOKUP(проверка!$L10,'2015'!$A$3:$J$18,5,FALSE))</f>
        <v>1</v>
      </c>
      <c r="U10" t="b">
        <f>EXACT(P10,VLOOKUP(проверка!$L10,'2015'!$A$3:$J$18,6,FALSE))</f>
        <v>1</v>
      </c>
      <c r="V10" t="b">
        <f>EXACT(Q10,VLOOKUP(проверка!$L10,'2015'!$A$3:$J$18,9,FALSE))</f>
        <v>0</v>
      </c>
    </row>
    <row r="11" spans="1:22" ht="90">
      <c r="A11" s="50" t="s">
        <v>198</v>
      </c>
      <c r="B11" s="49" t="b">
        <f>EXACT(VLOOKUP($A11,'2016'!$C$4:$K$16,2,FALSE),VLOOKUP(проверка!$A11,'2016 не сорт'!$D$6:$M$18,2,FALSE))</f>
        <v>1</v>
      </c>
      <c r="C11" s="49" t="b">
        <f>EXACT(VLOOKUP($A11,'2016'!$C$4:$K$16,3,FALSE),VLOOKUP(проверка!$A11,'2016 не сорт'!$D$6:$M$18,3,FALSE))</f>
        <v>1</v>
      </c>
      <c r="D11" s="49" t="b">
        <f>EXACT(VLOOKUP($A11,'2016'!$C$4:$K$16,4,FALSE),VLOOKUP(проверка!$A11,'2016 не сорт'!$D$6:$M$18,4,FALSE))</f>
        <v>1</v>
      </c>
      <c r="E11" s="49" t="b">
        <f>EXACT(VLOOKUP($A11,'2016'!$C$4:$K$16,5,FALSE),VLOOKUP(проверка!$A11,'2016 не сорт'!$D$6:$M$18,5,FALSE))</f>
        <v>1</v>
      </c>
      <c r="F11" s="49" t="b">
        <f>EXACT(VLOOKUP($A11,'2016'!$C$4:$K$16,6,FALSE),VLOOKUP(проверка!$A11,'2016 не сорт'!$D$6:$M$18,6,FALSE))</f>
        <v>1</v>
      </c>
      <c r="G11" s="49" t="b">
        <f>EXACT(VLOOKUP($A11,'2016'!$C$4:$K$16,7,FALSE),VLOOKUP(проверка!$A11,'2016 не сорт'!$D$6:$M$18,7,FALSE))</f>
        <v>1</v>
      </c>
      <c r="H11" s="49" t="b">
        <f>EXACT(VLOOKUP($A11,'2016'!$C$4:$K$16,8,FALSE),VLOOKUP(проверка!$A11,'2016 не сорт'!$D$6:$M$18,8,FALSE))</f>
        <v>0</v>
      </c>
      <c r="I11" s="49" t="b">
        <f>EXACT(VLOOKUP($A11,'2016'!$C$4:$K$16,9,FALSE),VLOOKUP(проверка!$A11,'2016 не сорт'!$D$6:$M$18,9,FALSE))</f>
        <v>0</v>
      </c>
      <c r="J11" s="49" t="e">
        <f>EXACT(VLOOKUP($A11,'2016'!$C$4:$K$16,10,FALSE),VLOOKUP(проверка!$A11,'2016 не сорт'!$D$6:$M$18,10,FALSE))</f>
        <v>#REF!</v>
      </c>
      <c r="L11" s="51">
        <v>9</v>
      </c>
      <c r="M11" s="52" t="s">
        <v>198</v>
      </c>
      <c r="N11" s="51" t="s">
        <v>113</v>
      </c>
      <c r="O11" s="53">
        <v>1991</v>
      </c>
      <c r="P11" s="54">
        <v>30201</v>
      </c>
      <c r="Q11" s="53">
        <v>22</v>
      </c>
      <c r="S11" t="b">
        <f>EXACT(N11,VLOOKUP(проверка!$L11,'2015'!$A$3:$J$18,4,FALSE))</f>
        <v>1</v>
      </c>
      <c r="T11" t="b">
        <f>EXACT(O11,VLOOKUP(проверка!$L11,'2015'!$A$3:$J$18,5,FALSE))</f>
        <v>1</v>
      </c>
      <c r="U11" t="b">
        <f>EXACT(P11,VLOOKUP(проверка!$L11,'2015'!$A$3:$J$18,6,FALSE))</f>
        <v>0</v>
      </c>
      <c r="V11" t="b">
        <f>EXACT(Q11,VLOOKUP(проверка!$L11,'2015'!$A$3:$J$18,9,FALSE))</f>
        <v>1</v>
      </c>
    </row>
    <row r="12" spans="1:22" ht="30">
      <c r="A12" s="50" t="s">
        <v>206</v>
      </c>
      <c r="B12" s="49" t="b">
        <f>EXACT(VLOOKUP($A12,'2016'!$C$4:$K$16,2,FALSE),VLOOKUP(проверка!$A12,'2016 не сорт'!$D$6:$M$18,2,FALSE))</f>
        <v>1</v>
      </c>
      <c r="C12" s="49" t="b">
        <f>EXACT(VLOOKUP($A12,'2016'!$C$4:$K$16,3,FALSE),VLOOKUP(проверка!$A12,'2016 не сорт'!$D$6:$M$18,3,FALSE))</f>
        <v>1</v>
      </c>
      <c r="D12" s="49" t="b">
        <f>EXACT(VLOOKUP($A12,'2016'!$C$4:$K$16,4,FALSE),VLOOKUP(проверка!$A12,'2016 не сорт'!$D$6:$M$18,4,FALSE))</f>
        <v>1</v>
      </c>
      <c r="E12" s="49" t="b">
        <f>EXACT(VLOOKUP($A12,'2016'!$C$4:$K$16,5,FALSE),VLOOKUP(проверка!$A12,'2016 не сорт'!$D$6:$M$18,5,FALSE))</f>
        <v>1</v>
      </c>
      <c r="F12" s="49" t="b">
        <f>EXACT(VLOOKUP($A12,'2016'!$C$4:$K$16,6,FALSE),VLOOKUP(проверка!$A12,'2016 не сорт'!$D$6:$M$18,6,FALSE))</f>
        <v>1</v>
      </c>
      <c r="G12" s="49" t="b">
        <f>EXACT(VLOOKUP($A12,'2016'!$C$4:$K$16,7,FALSE),VLOOKUP(проверка!$A12,'2016 не сорт'!$D$6:$M$18,7,FALSE))</f>
        <v>1</v>
      </c>
      <c r="H12" s="49" t="b">
        <f>EXACT(VLOOKUP($A12,'2016'!$C$4:$K$16,8,FALSE),VLOOKUP(проверка!$A12,'2016 не сорт'!$D$6:$M$18,8,FALSE))</f>
        <v>0</v>
      </c>
      <c r="I12" s="49" t="b">
        <f>EXACT(VLOOKUP($A12,'2016'!$C$4:$K$16,9,FALSE),VLOOKUP(проверка!$A12,'2016 не сорт'!$D$6:$M$18,9,FALSE))</f>
        <v>0</v>
      </c>
      <c r="J12" s="49" t="e">
        <f>EXACT(VLOOKUP($A12,'2016'!$C$4:$K$16,10,FALSE),VLOOKUP(проверка!$A12,'2016 не сорт'!$D$6:$M$18,10,FALSE))</f>
        <v>#REF!</v>
      </c>
      <c r="L12" s="51">
        <v>12</v>
      </c>
      <c r="M12" s="52" t="s">
        <v>206</v>
      </c>
      <c r="N12" s="51" t="s">
        <v>113</v>
      </c>
      <c r="O12" s="53">
        <v>1997</v>
      </c>
      <c r="P12" s="54">
        <v>21400</v>
      </c>
      <c r="Q12" s="53">
        <v>13</v>
      </c>
      <c r="S12" t="b">
        <f>EXACT(N12,VLOOKUP(проверка!$L12,'2015'!$A$3:$J$18,4,FALSE))</f>
        <v>0</v>
      </c>
      <c r="T12" t="b">
        <f>EXACT(O12,VLOOKUP(проверка!$L12,'2015'!$A$3:$J$18,5,FALSE))</f>
        <v>1</v>
      </c>
      <c r="U12" t="b">
        <f>EXACT(P12,VLOOKUP(проверка!$L12,'2015'!$A$3:$J$18,6,FALSE))</f>
        <v>1</v>
      </c>
      <c r="V12" t="b">
        <f>EXACT(Q12,VLOOKUP(проверка!$L12,'2015'!$A$3:$J$18,9,FALSE))</f>
        <v>1</v>
      </c>
    </row>
    <row r="13" spans="1:22" ht="90">
      <c r="A13" s="50" t="s">
        <v>193</v>
      </c>
      <c r="B13" s="49" t="b">
        <f>EXACT(VLOOKUP($A13,'2016'!$C$4:$K$16,2,FALSE),VLOOKUP(проверка!$A13,'2016 не сорт'!$D$6:$M$18,2,FALSE))</f>
        <v>1</v>
      </c>
      <c r="C13" s="49" t="b">
        <f>EXACT(VLOOKUP($A13,'2016'!$C$4:$K$16,3,FALSE),VLOOKUP(проверка!$A13,'2016 не сорт'!$D$6:$M$18,3,FALSE))</f>
        <v>1</v>
      </c>
      <c r="D13" s="49" t="b">
        <f>EXACT(VLOOKUP($A13,'2016'!$C$4:$K$16,4,FALSE),VLOOKUP(проверка!$A13,'2016 не сорт'!$D$6:$M$18,4,FALSE))</f>
        <v>1</v>
      </c>
      <c r="E13" s="49" t="b">
        <f>EXACT(VLOOKUP($A13,'2016'!$C$4:$K$16,5,FALSE),VLOOKUP(проверка!$A13,'2016 не сорт'!$D$6:$M$18,5,FALSE))</f>
        <v>1</v>
      </c>
      <c r="F13" s="49" t="b">
        <f>EXACT(VLOOKUP($A13,'2016'!$C$4:$K$16,6,FALSE),VLOOKUP(проверка!$A13,'2016 не сорт'!$D$6:$M$18,6,FALSE))</f>
        <v>1</v>
      </c>
      <c r="G13" s="49" t="b">
        <f>EXACT(VLOOKUP($A13,'2016'!$C$4:$K$16,7,FALSE),VLOOKUP(проверка!$A13,'2016 не сорт'!$D$6:$M$18,7,FALSE))</f>
        <v>1</v>
      </c>
      <c r="H13" s="49" t="b">
        <f>EXACT(VLOOKUP($A13,'2016'!$C$4:$K$16,8,FALSE),VLOOKUP(проверка!$A13,'2016 не сорт'!$D$6:$M$18,8,FALSE))</f>
        <v>0</v>
      </c>
      <c r="I13" s="49" t="b">
        <f>EXACT(VLOOKUP($A13,'2016'!$C$4:$K$16,9,FALSE),VLOOKUP(проверка!$A13,'2016 не сорт'!$D$6:$M$18,9,FALSE))</f>
        <v>0</v>
      </c>
      <c r="J13" s="49" t="e">
        <f>EXACT(VLOOKUP($A13,'2016'!$C$4:$K$16,10,FALSE),VLOOKUP(проверка!$A13,'2016 не сорт'!$D$6:$M$18,10,FALSE))</f>
        <v>#REF!</v>
      </c>
      <c r="L13" s="51">
        <v>13</v>
      </c>
      <c r="M13" s="52" t="s">
        <v>193</v>
      </c>
      <c r="N13" s="51" t="s">
        <v>113</v>
      </c>
      <c r="O13" s="53">
        <v>1992</v>
      </c>
      <c r="P13" s="54">
        <v>18739.645</v>
      </c>
      <c r="Q13" s="53">
        <v>5</v>
      </c>
      <c r="S13" t="b">
        <f>EXACT(N13,VLOOKUP(проверка!$L13,'2015'!$A$3:$J$18,4,FALSE))</f>
        <v>1</v>
      </c>
      <c r="T13" t="b">
        <f>EXACT(O13,VLOOKUP(проверка!$L13,'2015'!$A$3:$J$18,5,FALSE))</f>
        <v>1</v>
      </c>
      <c r="U13" t="b">
        <f>EXACT(P13,VLOOKUP(проверка!$L13,'2015'!$A$3:$J$18,6,FALSE))</f>
        <v>1</v>
      </c>
      <c r="V13" t="b">
        <f>EXACT(Q13,VLOOKUP(проверка!$L13,'2015'!$A$3:$J$18,9,FALSE))</f>
        <v>1</v>
      </c>
    </row>
    <row r="14" spans="1:22" ht="75">
      <c r="A14" s="50" t="s">
        <v>196</v>
      </c>
      <c r="B14" s="49" t="b">
        <f>EXACT(VLOOKUP($A14,'2016'!$C$4:$K$16,2,FALSE),VLOOKUP(проверка!$A14,'2016 не сорт'!$D$6:$M$18,2,FALSE))</f>
        <v>1</v>
      </c>
      <c r="C14" s="49" t="b">
        <f>EXACT(VLOOKUP($A14,'2016'!$C$4:$K$16,3,FALSE),VLOOKUP(проверка!$A14,'2016 не сорт'!$D$6:$M$18,3,FALSE))</f>
        <v>1</v>
      </c>
      <c r="D14" s="49" t="b">
        <f>EXACT(VLOOKUP($A14,'2016'!$C$4:$K$16,4,FALSE),VLOOKUP(проверка!$A14,'2016 не сорт'!$D$6:$M$18,4,FALSE))</f>
        <v>1</v>
      </c>
      <c r="E14" s="49" t="b">
        <f>EXACT(VLOOKUP($A14,'2016'!$C$4:$K$16,5,FALSE),VLOOKUP(проверка!$A14,'2016 не сорт'!$D$6:$M$18,5,FALSE))</f>
        <v>1</v>
      </c>
      <c r="F14" s="49" t="b">
        <f>EXACT(VLOOKUP($A14,'2016'!$C$4:$K$16,6,FALSE),VLOOKUP(проверка!$A14,'2016 не сорт'!$D$6:$M$18,6,FALSE))</f>
        <v>1</v>
      </c>
      <c r="G14" s="49" t="b">
        <f>EXACT(VLOOKUP($A14,'2016'!$C$4:$K$16,7,FALSE),VLOOKUP(проверка!$A14,'2016 не сорт'!$D$6:$M$18,7,FALSE))</f>
        <v>1</v>
      </c>
      <c r="H14" s="49" t="b">
        <f>EXACT(VLOOKUP($A14,'2016'!$C$4:$K$16,8,FALSE),VLOOKUP(проверка!$A14,'2016 не сорт'!$D$6:$M$18,8,FALSE))</f>
        <v>0</v>
      </c>
      <c r="I14" s="49" t="b">
        <f>EXACT(VLOOKUP($A14,'2016'!$C$4:$K$16,9,FALSE),VLOOKUP(проверка!$A14,'2016 не сорт'!$D$6:$M$18,9,FALSE))</f>
        <v>0</v>
      </c>
      <c r="J14" s="49" t="e">
        <f>EXACT(VLOOKUP($A14,'2016'!$C$4:$K$16,10,FALSE),VLOOKUP(проверка!$A14,'2016 не сорт'!$D$6:$M$18,10,FALSE))</f>
        <v>#REF!</v>
      </c>
      <c r="L14" s="51">
        <v>14</v>
      </c>
      <c r="M14" s="52" t="s">
        <v>196</v>
      </c>
      <c r="N14" s="51" t="s">
        <v>171</v>
      </c>
      <c r="O14" s="53">
        <v>2003</v>
      </c>
      <c r="P14" s="54">
        <v>3850.25</v>
      </c>
      <c r="Q14" s="53">
        <v>6</v>
      </c>
      <c r="S14" t="b">
        <f>EXACT(N14,VLOOKUP(проверка!$L14,'2015'!$A$3:$J$18,4,FALSE))</f>
        <v>0</v>
      </c>
      <c r="T14" t="b">
        <f>EXACT(O14,VLOOKUP(проверка!$L14,'2015'!$A$3:$J$18,5,FALSE))</f>
        <v>1</v>
      </c>
      <c r="U14" t="b">
        <f>EXACT(P14,VLOOKUP(проверка!$L14,'2015'!$A$3:$J$18,6,FALSE))</f>
        <v>1</v>
      </c>
      <c r="V14" t="b">
        <f>EXACT(Q14,VLOOKUP(проверка!$L14,'2015'!$A$3:$J$18,9,FALSE))</f>
        <v>1</v>
      </c>
    </row>
    <row r="15" spans="1:22" ht="120">
      <c r="A15" s="50" t="s">
        <v>191</v>
      </c>
      <c r="B15" s="49" t="b">
        <f>EXACT(VLOOKUP($A15,'2016'!$C$4:$K$16,2,FALSE),VLOOKUP(проверка!$A15,'2016 не сорт'!$D$6:$M$18,2,FALSE))</f>
        <v>1</v>
      </c>
      <c r="C15" s="49" t="b">
        <f>EXACT(VLOOKUP($A15,'2016'!$C$4:$K$16,3,FALSE),VLOOKUP(проверка!$A15,'2016 не сорт'!$D$6:$M$18,3,FALSE))</f>
        <v>1</v>
      </c>
      <c r="D15" s="49" t="b">
        <f>EXACT(VLOOKUP($A15,'2016'!$C$4:$K$16,4,FALSE),VLOOKUP(проверка!$A15,'2016 не сорт'!$D$6:$M$18,4,FALSE))</f>
        <v>1</v>
      </c>
      <c r="E15" s="49" t="b">
        <f>EXACT(VLOOKUP($A15,'2016'!$C$4:$K$16,5,FALSE),VLOOKUP(проверка!$A15,'2016 не сорт'!$D$6:$M$18,5,FALSE))</f>
        <v>1</v>
      </c>
      <c r="F15" s="49" t="b">
        <f>EXACT(VLOOKUP($A15,'2016'!$C$4:$K$16,6,FALSE),VLOOKUP(проверка!$A15,'2016 не сорт'!$D$6:$M$18,6,FALSE))</f>
        <v>1</v>
      </c>
      <c r="G15" s="49" t="b">
        <f>EXACT(VLOOKUP($A15,'2016'!$C$4:$K$16,7,FALSE),VLOOKUP(проверка!$A15,'2016 не сорт'!$D$6:$M$18,7,FALSE))</f>
        <v>1</v>
      </c>
      <c r="H15" s="49" t="b">
        <f>EXACT(VLOOKUP($A15,'2016'!$C$4:$K$16,8,FALSE),VLOOKUP(проверка!$A15,'2016 не сорт'!$D$6:$M$18,8,FALSE))</f>
        <v>1</v>
      </c>
      <c r="I15" s="49" t="b">
        <f>EXACT(VLOOKUP($A15,'2016'!$C$4:$K$16,9,FALSE),VLOOKUP(проверка!$A15,'2016 не сорт'!$D$6:$M$18,9,FALSE))</f>
        <v>0</v>
      </c>
      <c r="J15" s="49" t="e">
        <f>EXACT(VLOOKUP($A15,'2016'!$C$4:$K$16,10,FALSE),VLOOKUP(проверка!$A15,'2016 не сорт'!$D$6:$M$18,10,FALSE))</f>
        <v>#REF!</v>
      </c>
      <c r="L15" s="51">
        <v>16</v>
      </c>
      <c r="M15" s="52" t="s">
        <v>191</v>
      </c>
      <c r="N15" s="51" t="s">
        <v>144</v>
      </c>
      <c r="O15" s="53">
        <v>2005</v>
      </c>
      <c r="P15" s="54">
        <v>2290.051</v>
      </c>
      <c r="Q15" s="53">
        <v>7</v>
      </c>
      <c r="S15" t="b">
        <f>EXACT(N15,VLOOKUP(проверка!$L15,'2015'!$A$3:$J$18,4,FALSE))</f>
        <v>0</v>
      </c>
      <c r="T15" t="b">
        <f>EXACT(O15,VLOOKUP(проверка!$L15,'2015'!$A$3:$J$18,5,FALSE))</f>
        <v>1</v>
      </c>
      <c r="U15" t="b">
        <f>EXACT(P15,VLOOKUP(проверка!$L15,'2015'!$A$3:$J$18,6,FALSE))</f>
        <v>1</v>
      </c>
      <c r="V15" t="b">
        <f>EXACT(Q15,VLOOKUP(проверка!$L15,'2015'!$A$3:$J$18,9,FALSE))</f>
        <v>1</v>
      </c>
    </row>
  </sheetData>
  <sheetProtection/>
  <mergeCells count="11">
    <mergeCell ref="M1:M2"/>
    <mergeCell ref="N1:N2"/>
    <mergeCell ref="O1:O2"/>
    <mergeCell ref="S1:S2"/>
    <mergeCell ref="T1:T2"/>
    <mergeCell ref="A1:A2"/>
    <mergeCell ref="B1:B2"/>
    <mergeCell ref="C1:C2"/>
    <mergeCell ref="D1:F1"/>
    <mergeCell ref="G1:I1"/>
    <mergeCell ref="J1:J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6">
      <selection activeCell="A2" sqref="A2:K16"/>
    </sheetView>
  </sheetViews>
  <sheetFormatPr defaultColWidth="9.140625" defaultRowHeight="15"/>
  <sheetData>
    <row r="1" spans="1:14" ht="15">
      <c r="A1" s="66" t="s">
        <v>90</v>
      </c>
      <c r="B1" s="66"/>
      <c r="C1" s="65" t="s">
        <v>91</v>
      </c>
      <c r="D1" s="67" t="s">
        <v>242</v>
      </c>
      <c r="E1" s="67" t="s">
        <v>93</v>
      </c>
      <c r="F1" s="68" t="s">
        <v>94</v>
      </c>
      <c r="G1" s="68"/>
      <c r="H1" s="68"/>
      <c r="I1" s="68" t="s">
        <v>95</v>
      </c>
      <c r="J1" s="68"/>
      <c r="K1" s="64" t="s">
        <v>243</v>
      </c>
      <c r="L1" s="65" t="s">
        <v>96</v>
      </c>
      <c r="M1" s="65" t="s">
        <v>97</v>
      </c>
      <c r="N1" s="66" t="s">
        <v>98</v>
      </c>
    </row>
    <row r="2" spans="1:14" ht="51">
      <c r="A2" s="19" t="s">
        <v>101</v>
      </c>
      <c r="B2" s="19" t="s">
        <v>244</v>
      </c>
      <c r="C2" s="65"/>
      <c r="D2" s="67"/>
      <c r="E2" s="67"/>
      <c r="F2" s="20">
        <v>2015</v>
      </c>
      <c r="G2" s="20">
        <v>2014</v>
      </c>
      <c r="H2" s="21" t="s">
        <v>110</v>
      </c>
      <c r="I2" s="18">
        <v>2015</v>
      </c>
      <c r="J2" s="19" t="s">
        <v>99</v>
      </c>
      <c r="K2" s="64"/>
      <c r="L2" s="65"/>
      <c r="M2" s="65"/>
      <c r="N2" s="66"/>
    </row>
    <row r="3" spans="1:14" ht="60">
      <c r="A3" s="4">
        <v>1</v>
      </c>
      <c r="B3" s="4">
        <v>1</v>
      </c>
      <c r="C3" s="58" t="s">
        <v>123</v>
      </c>
      <c r="D3" s="59" t="s">
        <v>121</v>
      </c>
      <c r="E3" s="4">
        <v>1995</v>
      </c>
      <c r="F3" s="60">
        <v>333501.28</v>
      </c>
      <c r="G3" s="60">
        <v>309677.454</v>
      </c>
      <c r="H3" s="61">
        <f>F3/(G3/100)-100</f>
        <v>7.693109618500031</v>
      </c>
      <c r="I3" s="4">
        <v>16</v>
      </c>
      <c r="J3" s="4">
        <v>-2</v>
      </c>
      <c r="K3" s="60">
        <f>F3/I3</f>
        <v>20843.83</v>
      </c>
      <c r="L3" s="59" t="s">
        <v>112</v>
      </c>
      <c r="M3" s="59" t="s">
        <v>234</v>
      </c>
      <c r="N3" s="4" t="s">
        <v>165</v>
      </c>
    </row>
    <row r="4" spans="1:14" ht="90">
      <c r="A4" s="4">
        <v>2</v>
      </c>
      <c r="B4" s="4">
        <v>3</v>
      </c>
      <c r="C4" s="58" t="s">
        <v>245</v>
      </c>
      <c r="D4" s="59" t="s">
        <v>113</v>
      </c>
      <c r="E4" s="4">
        <v>1993</v>
      </c>
      <c r="F4" s="60">
        <v>87431.06</v>
      </c>
      <c r="G4" s="60">
        <v>78402</v>
      </c>
      <c r="H4" s="61">
        <f>F4/(G4/100)-100</f>
        <v>11.516364378459727</v>
      </c>
      <c r="I4" s="4">
        <v>17</v>
      </c>
      <c r="J4" s="4">
        <v>1</v>
      </c>
      <c r="K4" s="60">
        <f aca="true" t="shared" si="0" ref="K4:K18">F4/I4</f>
        <v>5143.003529411764</v>
      </c>
      <c r="L4" s="59" t="s">
        <v>112</v>
      </c>
      <c r="M4" s="59" t="s">
        <v>246</v>
      </c>
      <c r="N4" s="4" t="s">
        <v>165</v>
      </c>
    </row>
    <row r="5" spans="1:14" ht="409.5">
      <c r="A5" s="4">
        <v>3</v>
      </c>
      <c r="B5" s="4">
        <v>4</v>
      </c>
      <c r="C5" s="58" t="s">
        <v>247</v>
      </c>
      <c r="D5" s="59" t="s">
        <v>113</v>
      </c>
      <c r="E5" s="4">
        <v>2003</v>
      </c>
      <c r="F5" s="60">
        <v>60428</v>
      </c>
      <c r="G5" s="60">
        <v>62424</v>
      </c>
      <c r="H5" s="61">
        <f aca="true" t="shared" si="1" ref="H5:H18">F5/(G5/100)-100</f>
        <v>-3.1974881455850266</v>
      </c>
      <c r="I5" s="4">
        <v>27</v>
      </c>
      <c r="J5" s="4">
        <v>0</v>
      </c>
      <c r="K5" s="60">
        <f t="shared" si="0"/>
        <v>2238.074074074074</v>
      </c>
      <c r="L5" s="59" t="s">
        <v>157</v>
      </c>
      <c r="M5" s="59" t="s">
        <v>233</v>
      </c>
      <c r="N5" s="4" t="s">
        <v>114</v>
      </c>
    </row>
    <row r="6" spans="1:14" ht="165">
      <c r="A6" s="4">
        <v>4</v>
      </c>
      <c r="B6" s="4" t="s">
        <v>112</v>
      </c>
      <c r="C6" s="58" t="s">
        <v>248</v>
      </c>
      <c r="D6" s="59" t="s">
        <v>121</v>
      </c>
      <c r="E6" s="4">
        <v>2009</v>
      </c>
      <c r="F6" s="60">
        <v>60050.378</v>
      </c>
      <c r="G6" s="60">
        <v>44412.835</v>
      </c>
      <c r="H6" s="61">
        <f t="shared" si="1"/>
        <v>35.20951319590384</v>
      </c>
      <c r="I6" s="4">
        <v>13</v>
      </c>
      <c r="J6" s="4">
        <v>2</v>
      </c>
      <c r="K6" s="60">
        <f t="shared" si="0"/>
        <v>4619.2598461538455</v>
      </c>
      <c r="L6" s="59" t="s">
        <v>112</v>
      </c>
      <c r="M6" s="59" t="s">
        <v>249</v>
      </c>
      <c r="N6" s="4" t="s">
        <v>114</v>
      </c>
    </row>
    <row r="7" spans="1:14" ht="180">
      <c r="A7" s="4">
        <v>5</v>
      </c>
      <c r="B7" s="4">
        <v>6</v>
      </c>
      <c r="C7" s="58" t="s">
        <v>250</v>
      </c>
      <c r="D7" s="59" t="s">
        <v>113</v>
      </c>
      <c r="E7" s="4">
        <v>2005</v>
      </c>
      <c r="F7" s="60">
        <v>58522</v>
      </c>
      <c r="G7" s="60">
        <v>58304</v>
      </c>
      <c r="H7" s="61">
        <f t="shared" si="1"/>
        <v>0.3739023051591772</v>
      </c>
      <c r="I7" s="4">
        <v>14</v>
      </c>
      <c r="J7" s="4">
        <v>0</v>
      </c>
      <c r="K7" s="60">
        <f t="shared" si="0"/>
        <v>4180.142857142857</v>
      </c>
      <c r="L7" s="59" t="s">
        <v>112</v>
      </c>
      <c r="M7" s="59" t="s">
        <v>232</v>
      </c>
      <c r="N7" s="4" t="s">
        <v>114</v>
      </c>
    </row>
    <row r="8" spans="1:14" ht="45">
      <c r="A8" s="4">
        <v>6</v>
      </c>
      <c r="B8" s="4">
        <v>7</v>
      </c>
      <c r="C8" s="58" t="s">
        <v>200</v>
      </c>
      <c r="D8" s="59" t="s">
        <v>113</v>
      </c>
      <c r="E8" s="4">
        <v>2009</v>
      </c>
      <c r="F8" s="60">
        <v>56550</v>
      </c>
      <c r="G8" s="60">
        <v>50567.2</v>
      </c>
      <c r="H8" s="61">
        <f t="shared" si="1"/>
        <v>11.83138477115601</v>
      </c>
      <c r="I8" s="4">
        <v>20</v>
      </c>
      <c r="J8" s="4">
        <v>3</v>
      </c>
      <c r="K8" s="60">
        <f t="shared" si="0"/>
        <v>2827.5</v>
      </c>
      <c r="L8" s="59" t="s">
        <v>112</v>
      </c>
      <c r="M8" s="59" t="s">
        <v>13</v>
      </c>
      <c r="N8" s="4" t="s">
        <v>114</v>
      </c>
    </row>
    <row r="9" spans="1:14" ht="45">
      <c r="A9" s="4">
        <v>7</v>
      </c>
      <c r="B9" s="4">
        <v>9</v>
      </c>
      <c r="C9" s="58" t="s">
        <v>251</v>
      </c>
      <c r="D9" s="59" t="s">
        <v>113</v>
      </c>
      <c r="E9" s="4">
        <v>2001</v>
      </c>
      <c r="F9" s="60">
        <v>42925.63</v>
      </c>
      <c r="G9" s="60">
        <v>39017.373</v>
      </c>
      <c r="H9" s="61">
        <f t="shared" si="1"/>
        <v>10.016709735942499</v>
      </c>
      <c r="I9" s="4">
        <v>16</v>
      </c>
      <c r="J9" s="4">
        <v>1</v>
      </c>
      <c r="K9" s="60">
        <f t="shared" si="0"/>
        <v>2682.851875</v>
      </c>
      <c r="L9" s="59" t="s">
        <v>112</v>
      </c>
      <c r="M9" s="59" t="s">
        <v>233</v>
      </c>
      <c r="N9" s="4" t="s">
        <v>165</v>
      </c>
    </row>
    <row r="10" spans="1:14" ht="285">
      <c r="A10" s="4">
        <v>8</v>
      </c>
      <c r="B10" s="4" t="s">
        <v>112</v>
      </c>
      <c r="C10" s="58" t="s">
        <v>252</v>
      </c>
      <c r="D10" s="59" t="s">
        <v>253</v>
      </c>
      <c r="E10" s="4">
        <v>2008</v>
      </c>
      <c r="F10" s="60">
        <v>34522.319</v>
      </c>
      <c r="G10" s="60">
        <v>30173.225</v>
      </c>
      <c r="H10" s="61">
        <f t="shared" si="1"/>
        <v>14.413752590251818</v>
      </c>
      <c r="I10" s="4">
        <v>23</v>
      </c>
      <c r="J10" s="4">
        <v>3</v>
      </c>
      <c r="K10" s="60">
        <f t="shared" si="0"/>
        <v>1500.970391304348</v>
      </c>
      <c r="L10" s="59" t="s">
        <v>112</v>
      </c>
      <c r="M10" s="59" t="s">
        <v>254</v>
      </c>
      <c r="N10" s="4" t="s">
        <v>114</v>
      </c>
    </row>
    <row r="11" spans="1:14" ht="180">
      <c r="A11" s="4">
        <v>9</v>
      </c>
      <c r="B11" s="4" t="s">
        <v>112</v>
      </c>
      <c r="C11" s="58" t="s">
        <v>255</v>
      </c>
      <c r="D11" s="59" t="s">
        <v>113</v>
      </c>
      <c r="E11" s="4">
        <v>1991</v>
      </c>
      <c r="F11" s="60">
        <v>30201.929</v>
      </c>
      <c r="G11" s="60">
        <v>31446.281</v>
      </c>
      <c r="H11" s="61">
        <f t="shared" si="1"/>
        <v>-3.957072062034925</v>
      </c>
      <c r="I11" s="4">
        <v>22</v>
      </c>
      <c r="J11" s="4">
        <v>1</v>
      </c>
      <c r="K11" s="60">
        <f t="shared" si="0"/>
        <v>1372.8149545454546</v>
      </c>
      <c r="L11" s="59" t="s">
        <v>180</v>
      </c>
      <c r="M11" s="59" t="s">
        <v>256</v>
      </c>
      <c r="N11" s="4" t="s">
        <v>165</v>
      </c>
    </row>
    <row r="12" spans="1:14" ht="105">
      <c r="A12" s="4">
        <v>10</v>
      </c>
      <c r="B12" s="4">
        <v>10</v>
      </c>
      <c r="C12" s="58" t="s">
        <v>257</v>
      </c>
      <c r="D12" s="59" t="s">
        <v>203</v>
      </c>
      <c r="E12" s="4">
        <v>2010</v>
      </c>
      <c r="F12" s="60">
        <v>29932</v>
      </c>
      <c r="G12" s="60">
        <v>28932.168</v>
      </c>
      <c r="H12" s="61">
        <f t="shared" si="1"/>
        <v>3.4557797397001053</v>
      </c>
      <c r="I12" s="4">
        <v>12</v>
      </c>
      <c r="J12" s="4">
        <v>0</v>
      </c>
      <c r="K12" s="60">
        <f t="shared" si="0"/>
        <v>2494.3333333333335</v>
      </c>
      <c r="L12" s="59" t="s">
        <v>112</v>
      </c>
      <c r="M12" s="59" t="s">
        <v>258</v>
      </c>
      <c r="N12" s="4" t="s">
        <v>165</v>
      </c>
    </row>
    <row r="13" spans="1:14" ht="135">
      <c r="A13" s="4">
        <v>11</v>
      </c>
      <c r="B13" s="4">
        <v>11</v>
      </c>
      <c r="C13" s="58" t="s">
        <v>259</v>
      </c>
      <c r="D13" s="59" t="s">
        <v>113</v>
      </c>
      <c r="E13" s="4">
        <v>2001</v>
      </c>
      <c r="F13" s="60">
        <v>23341</v>
      </c>
      <c r="G13" s="60">
        <v>20168.8</v>
      </c>
      <c r="H13" s="61">
        <f t="shared" si="1"/>
        <v>15.728253540121386</v>
      </c>
      <c r="I13" s="4">
        <v>8</v>
      </c>
      <c r="J13" s="4">
        <v>0</v>
      </c>
      <c r="K13" s="60">
        <f t="shared" si="0"/>
        <v>2917.625</v>
      </c>
      <c r="L13" s="59" t="s">
        <v>260</v>
      </c>
      <c r="M13" s="59" t="s">
        <v>261</v>
      </c>
      <c r="N13" s="4" t="s">
        <v>165</v>
      </c>
    </row>
    <row r="14" spans="1:14" ht="60">
      <c r="A14" s="4">
        <v>12</v>
      </c>
      <c r="B14" s="4">
        <v>12</v>
      </c>
      <c r="C14" s="58" t="s">
        <v>262</v>
      </c>
      <c r="D14" s="59" t="s">
        <v>263</v>
      </c>
      <c r="E14" s="4">
        <v>1997</v>
      </c>
      <c r="F14" s="60">
        <v>21400</v>
      </c>
      <c r="G14" s="60">
        <v>17800</v>
      </c>
      <c r="H14" s="61">
        <f t="shared" si="1"/>
        <v>20.224719101123597</v>
      </c>
      <c r="I14" s="4">
        <v>13</v>
      </c>
      <c r="J14" s="4">
        <v>0</v>
      </c>
      <c r="K14" s="60">
        <f t="shared" si="0"/>
        <v>1646.1538461538462</v>
      </c>
      <c r="L14" s="59" t="s">
        <v>264</v>
      </c>
      <c r="M14" s="59" t="s">
        <v>233</v>
      </c>
      <c r="N14" s="4" t="s">
        <v>165</v>
      </c>
    </row>
    <row r="15" spans="1:14" ht="90">
      <c r="A15" s="4">
        <v>13</v>
      </c>
      <c r="B15" s="4">
        <v>13</v>
      </c>
      <c r="C15" s="58" t="s">
        <v>265</v>
      </c>
      <c r="D15" s="59" t="s">
        <v>113</v>
      </c>
      <c r="E15" s="4">
        <v>1992</v>
      </c>
      <c r="F15" s="60">
        <v>18739.645</v>
      </c>
      <c r="G15" s="60">
        <v>17513.687</v>
      </c>
      <c r="H15" s="61">
        <f t="shared" si="1"/>
        <v>6.999999486116195</v>
      </c>
      <c r="I15" s="4">
        <v>5</v>
      </c>
      <c r="J15" s="4">
        <v>0</v>
      </c>
      <c r="K15" s="60">
        <f t="shared" si="0"/>
        <v>3747.929</v>
      </c>
      <c r="L15" s="59" t="s">
        <v>112</v>
      </c>
      <c r="M15" s="59" t="s">
        <v>7</v>
      </c>
      <c r="N15" s="4" t="s">
        <v>114</v>
      </c>
    </row>
    <row r="16" spans="1:14" ht="150">
      <c r="A16" s="4">
        <v>14</v>
      </c>
      <c r="B16" s="4">
        <v>19</v>
      </c>
      <c r="C16" s="58" t="s">
        <v>266</v>
      </c>
      <c r="D16" s="59" t="s">
        <v>203</v>
      </c>
      <c r="E16" s="4">
        <v>2003</v>
      </c>
      <c r="F16" s="60">
        <v>3850.25</v>
      </c>
      <c r="G16" s="60">
        <v>3658.25</v>
      </c>
      <c r="H16" s="61">
        <f t="shared" si="1"/>
        <v>5.248411125538155</v>
      </c>
      <c r="I16" s="4">
        <v>6</v>
      </c>
      <c r="J16" s="4">
        <v>0</v>
      </c>
      <c r="K16" s="60">
        <f t="shared" si="0"/>
        <v>641.7083333333334</v>
      </c>
      <c r="L16" s="59" t="s">
        <v>112</v>
      </c>
      <c r="M16" s="59" t="s">
        <v>267</v>
      </c>
      <c r="N16" s="4" t="s">
        <v>165</v>
      </c>
    </row>
    <row r="17" spans="1:14" ht="45">
      <c r="A17" s="4">
        <v>15</v>
      </c>
      <c r="B17" s="4">
        <v>18</v>
      </c>
      <c r="C17" s="58" t="s">
        <v>268</v>
      </c>
      <c r="D17" s="59" t="s">
        <v>113</v>
      </c>
      <c r="E17" s="4">
        <v>2003</v>
      </c>
      <c r="F17" s="60">
        <v>3718.657</v>
      </c>
      <c r="G17" s="60">
        <v>3745.149</v>
      </c>
      <c r="H17" s="61">
        <f t="shared" si="1"/>
        <v>-0.7073683850762649</v>
      </c>
      <c r="I17" s="4">
        <v>8</v>
      </c>
      <c r="J17" s="4">
        <v>0</v>
      </c>
      <c r="K17" s="60">
        <f t="shared" si="0"/>
        <v>464.832125</v>
      </c>
      <c r="L17" s="59" t="s">
        <v>112</v>
      </c>
      <c r="M17" s="59" t="s">
        <v>233</v>
      </c>
      <c r="N17" s="4" t="s">
        <v>165</v>
      </c>
    </row>
    <row r="18" spans="1:14" ht="180">
      <c r="A18" s="4">
        <v>16</v>
      </c>
      <c r="B18" s="4" t="s">
        <v>112</v>
      </c>
      <c r="C18" s="58" t="s">
        <v>269</v>
      </c>
      <c r="D18" s="59" t="s">
        <v>113</v>
      </c>
      <c r="E18" s="4">
        <v>2005</v>
      </c>
      <c r="F18" s="60">
        <v>2290.051</v>
      </c>
      <c r="G18" s="60">
        <v>835.302</v>
      </c>
      <c r="H18" s="61">
        <f t="shared" si="1"/>
        <v>174.15844808225046</v>
      </c>
      <c r="I18" s="4">
        <v>7</v>
      </c>
      <c r="J18" s="4">
        <v>4</v>
      </c>
      <c r="K18" s="60">
        <f t="shared" si="0"/>
        <v>327.15014285714284</v>
      </c>
      <c r="L18" s="59" t="s">
        <v>112</v>
      </c>
      <c r="M18" s="59" t="s">
        <v>146</v>
      </c>
      <c r="N18" s="4" t="s">
        <v>114</v>
      </c>
    </row>
  </sheetData>
  <sheetProtection/>
  <mergeCells count="10">
    <mergeCell ref="K1:K2"/>
    <mergeCell ref="L1:L2"/>
    <mergeCell ref="M1:M2"/>
    <mergeCell ref="N1:N2"/>
    <mergeCell ref="A1:B1"/>
    <mergeCell ref="C1:C2"/>
    <mergeCell ref="D1:D2"/>
    <mergeCell ref="E1:E2"/>
    <mergeCell ref="F1:H1"/>
    <mergeCell ref="I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Заякин Сергей</dc:creator>
  <cp:keywords/>
  <dc:description/>
  <cp:lastModifiedBy>Юсупова Ольга Аркадьевна</cp:lastModifiedBy>
  <cp:lastPrinted>2017-06-28T05:27:54Z</cp:lastPrinted>
  <dcterms:created xsi:type="dcterms:W3CDTF">2016-05-04T10:35:19Z</dcterms:created>
  <dcterms:modified xsi:type="dcterms:W3CDTF">2017-07-07T09:12:00Z</dcterms:modified>
  <cp:category/>
  <cp:version/>
  <cp:contentType/>
  <cp:contentStatus/>
</cp:coreProperties>
</file>